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omments1.xml" ContentType="application/vnd.openxmlformats-officedocument.spreadsheetml.comments+xml"/>
  <Override PartName="/xl/activeX/activeX6.bin" ContentType="application/vnd.ms-office.activeX"/>
  <Override PartName="/docProps/core.xml" ContentType="application/vnd.openxmlformats-package.core-properties+xml"/>
  <Override PartName="/xl/activeX/activeX6.xml" ContentType="application/vnd.ms-office.activeX+xml"/>
  <Override PartName="/xl/activeX/activeX3.xml" ContentType="application/vnd.ms-office.activeX+xml"/>
  <Override PartName="/xl/activeX/activeX3.bin" ContentType="application/vnd.ms-office.activeX"/>
  <Override PartName="/xl/comments3.xml" ContentType="application/vnd.openxmlformats-officedocument.spreadsheetml.comments+xml"/>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activeX/activeX5.xml" ContentType="application/vnd.ms-office.activeX+xml"/>
  <Override PartName="/xl/activeX/activeX5.bin" ContentType="application/vnd.ms-office.activeX"/>
  <Override PartName="/xl/comments4.xml" ContentType="application/vnd.openxmlformats-officedocument.spreadsheetml.comments+xml"/>
  <Override PartName="/xl/activeX/activeX2.bin" ContentType="application/vnd.ms-office.activeX"/>
  <Override PartName="/xl/calcChain.xml" ContentType="application/vnd.openxmlformats-officedocument.spreadsheetml.calcChain+xml"/>
  <Override PartName="/xl/comments6.xml" ContentType="application/vnd.openxmlformats-officedocument.spreadsheetml.comments+xml"/>
  <Override PartName="/xl/activeX/activeX1.xml" ContentType="application/vnd.ms-office.activeX+xml"/>
  <Override PartName="/xl/activeX/activeX1.bin" ContentType="application/vnd.ms-office.activeX"/>
  <Override PartName="/xl/comments5.xml" ContentType="application/vnd.openxmlformats-officedocument.spreadsheetml.comments+xml"/>
  <Override PartName="/xl/activeX/activeX2.xml" ContentType="application/vnd.ms-office.activeX+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xr:revisionPtr revIDLastSave="0" documentId="8_{93D38325-59A3-41D4-8346-638929508C1D}" xr6:coauthVersionLast="36" xr6:coauthVersionMax="36" xr10:uidLastSave="{00000000-0000-0000-0000-000000000000}"/>
  <bookViews>
    <workbookView xWindow="1140" yWindow="1140" windowWidth="14400" windowHeight="7275" firstSheet="6" activeTab="8" xr2:uid="{00000000-000D-0000-FFFF-FFFF00000000}"/>
  </bookViews>
  <sheets>
    <sheet name="suit 2018" sheetId="1" state="hidden" r:id="rId1"/>
    <sheet name="consolidado de manifestaciones " sheetId="2" state="hidden" r:id="rId2"/>
    <sheet name="suit 2019" sheetId="3" state="hidden" r:id="rId3"/>
    <sheet name="Vigencia 2020" sheetId="10" state="hidden" r:id="rId4"/>
    <sheet name="Hoja1" sheetId="13" state="hidden" r:id="rId5"/>
    <sheet name="Suit 2025" sheetId="9" r:id="rId6"/>
    <sheet name="consolidado para comite 2025" sheetId="4" r:id="rId7"/>
    <sheet name="Consolidado PQR 2025" sheetId="6" r:id="rId8"/>
    <sheet name="INFORME TRIMs 2025" sheetId="8" r:id="rId9"/>
    <sheet name="Solicitudes denegadas " sheetId="12" state="hidden" r:id="rId10"/>
    <sheet name="informe para Gobierno Digital  " sheetId="5" state="hidden" r:id="rId11"/>
  </sheets>
  <definedNames>
    <definedName name="_xlnm._FilterDatabase" localSheetId="5" hidden="1">'Suit 2025'!$C$6:$R$6</definedName>
  </definedNames>
  <calcPr calcId="191029"/>
</workbook>
</file>

<file path=xl/calcChain.xml><?xml version="1.0" encoding="utf-8"?>
<calcChain xmlns="http://schemas.openxmlformats.org/spreadsheetml/2006/main">
  <c r="I12" i="12" l="1"/>
  <c r="I11" i="12"/>
  <c r="I10" i="12"/>
  <c r="I9" i="12"/>
  <c r="I8" i="12"/>
  <c r="I7" i="12"/>
  <c r="I6" i="12"/>
  <c r="I5" i="12"/>
  <c r="I4" i="12"/>
  <c r="I3" i="12"/>
  <c r="R41" i="8"/>
  <c r="S41" i="8" s="1"/>
  <c r="H41" i="8"/>
  <c r="R39" i="8"/>
  <c r="Q39" i="8"/>
  <c r="P39" i="8"/>
  <c r="N39" i="8"/>
  <c r="M39" i="8"/>
  <c r="L39" i="8"/>
  <c r="J39" i="8"/>
  <c r="I39" i="8"/>
  <c r="H39" i="8"/>
  <c r="F39" i="8"/>
  <c r="E39" i="8"/>
  <c r="D39" i="8"/>
  <c r="J38" i="8"/>
  <c r="I38" i="8"/>
  <c r="F37" i="8"/>
  <c r="E37" i="8"/>
  <c r="R36" i="8"/>
  <c r="Q36" i="8"/>
  <c r="P36" i="8"/>
  <c r="N36" i="8"/>
  <c r="M36" i="8"/>
  <c r="L36" i="8"/>
  <c r="J36" i="8"/>
  <c r="I36" i="8"/>
  <c r="H36" i="8"/>
  <c r="F36" i="8"/>
  <c r="E36" i="8"/>
  <c r="D36" i="8"/>
  <c r="L35" i="8"/>
  <c r="Q34" i="8"/>
  <c r="R33" i="8"/>
  <c r="Q33" i="8"/>
  <c r="P33" i="8"/>
  <c r="N33" i="8"/>
  <c r="M33" i="8"/>
  <c r="L33" i="8"/>
  <c r="J33" i="8"/>
  <c r="I33" i="8"/>
  <c r="H33" i="8"/>
  <c r="F33" i="8"/>
  <c r="E33" i="8"/>
  <c r="D33" i="8"/>
  <c r="N32" i="8"/>
  <c r="D32" i="8"/>
  <c r="R30" i="8"/>
  <c r="Q30" i="8"/>
  <c r="P30" i="8"/>
  <c r="N30" i="8"/>
  <c r="M30" i="8"/>
  <c r="L30" i="8"/>
  <c r="J30" i="8"/>
  <c r="I30" i="8"/>
  <c r="H30" i="8"/>
  <c r="F30" i="8"/>
  <c r="E30" i="8"/>
  <c r="D30" i="8"/>
  <c r="F29" i="8"/>
  <c r="R27" i="8"/>
  <c r="Q27" i="8"/>
  <c r="P27" i="8"/>
  <c r="N27" i="8"/>
  <c r="M27" i="8"/>
  <c r="L27" i="8"/>
  <c r="J27" i="8"/>
  <c r="I27" i="8"/>
  <c r="H27" i="8"/>
  <c r="F27" i="8"/>
  <c r="E27" i="8"/>
  <c r="D27" i="8"/>
  <c r="R24" i="8"/>
  <c r="Q24" i="8"/>
  <c r="P24" i="8"/>
  <c r="N24" i="8"/>
  <c r="M24" i="8"/>
  <c r="L24" i="8"/>
  <c r="J24" i="8"/>
  <c r="I24" i="8"/>
  <c r="H24" i="8"/>
  <c r="F24" i="8"/>
  <c r="E24" i="8"/>
  <c r="D24" i="8"/>
  <c r="H23" i="8"/>
  <c r="R21" i="8"/>
  <c r="Q21" i="8"/>
  <c r="P21" i="8"/>
  <c r="N21" i="8"/>
  <c r="M21" i="8"/>
  <c r="L21" i="8"/>
  <c r="J21" i="8"/>
  <c r="I21" i="8"/>
  <c r="H21" i="8"/>
  <c r="F21" i="8"/>
  <c r="E21" i="8"/>
  <c r="D21" i="8"/>
  <c r="J20" i="8"/>
  <c r="Q19" i="8"/>
  <c r="R18" i="8"/>
  <c r="Q18" i="8"/>
  <c r="P18" i="8"/>
  <c r="N18" i="8"/>
  <c r="M18" i="8"/>
  <c r="L18" i="8"/>
  <c r="J18" i="8"/>
  <c r="I18" i="8"/>
  <c r="H18" i="8"/>
  <c r="F18" i="8"/>
  <c r="E18" i="8"/>
  <c r="D18" i="8"/>
  <c r="L17" i="8"/>
  <c r="R15" i="8"/>
  <c r="Q15" i="8"/>
  <c r="P15" i="8"/>
  <c r="N15" i="8"/>
  <c r="M15" i="8"/>
  <c r="L15" i="8"/>
  <c r="J15" i="8"/>
  <c r="I15" i="8"/>
  <c r="H15" i="8"/>
  <c r="F15" i="8"/>
  <c r="E15" i="8"/>
  <c r="D15" i="8"/>
  <c r="E14" i="8"/>
  <c r="D14" i="8"/>
  <c r="R12" i="8"/>
  <c r="Q12" i="8"/>
  <c r="P12" i="8"/>
  <c r="N12" i="8"/>
  <c r="M12" i="8"/>
  <c r="L12" i="8"/>
  <c r="J12" i="8"/>
  <c r="I12" i="8"/>
  <c r="H12" i="8"/>
  <c r="F12" i="8"/>
  <c r="E12" i="8"/>
  <c r="D12" i="8"/>
  <c r="M11" i="8"/>
  <c r="F11" i="8"/>
  <c r="E11" i="8"/>
  <c r="F10" i="8"/>
  <c r="J14" i="6"/>
  <c r="B14" i="6"/>
  <c r="F12" i="6"/>
  <c r="L11" i="6"/>
  <c r="K11" i="6"/>
  <c r="M10" i="6"/>
  <c r="I10" i="6"/>
  <c r="F10" i="6"/>
  <c r="E10" i="6"/>
  <c r="D10" i="6"/>
  <c r="B10" i="6"/>
  <c r="K9" i="6"/>
  <c r="C9" i="6"/>
  <c r="K8" i="6"/>
  <c r="H8" i="6"/>
  <c r="C8" i="6"/>
  <c r="M7" i="6"/>
  <c r="I7" i="6"/>
  <c r="H7" i="6"/>
  <c r="E7" i="6"/>
  <c r="J6" i="6"/>
  <c r="B6" i="6"/>
  <c r="G5" i="6"/>
  <c r="G4" i="6"/>
  <c r="M3" i="6"/>
  <c r="L3" i="6"/>
  <c r="I3" i="6"/>
  <c r="E3" i="6"/>
  <c r="D3" i="6"/>
  <c r="O41" i="4"/>
  <c r="M11" i="6" s="1"/>
  <c r="N41" i="4"/>
  <c r="Q41" i="8" s="1"/>
  <c r="M41" i="4"/>
  <c r="P41" i="8" s="1"/>
  <c r="L41" i="4"/>
  <c r="K41" i="4"/>
  <c r="J41" i="4"/>
  <c r="L41" i="8" s="1"/>
  <c r="I41" i="4"/>
  <c r="J41" i="8" s="1"/>
  <c r="H41" i="4"/>
  <c r="I41" i="8" s="1"/>
  <c r="G41" i="4"/>
  <c r="E11" i="6" s="1"/>
  <c r="F41" i="4"/>
  <c r="F41" i="8" s="1"/>
  <c r="E41" i="4"/>
  <c r="D41" i="4"/>
  <c r="D41" i="8" s="1"/>
  <c r="N40" i="4"/>
  <c r="Q40" i="8" s="1"/>
  <c r="O38" i="4"/>
  <c r="N38" i="4"/>
  <c r="M38" i="4"/>
  <c r="L38" i="4"/>
  <c r="E14" i="12" s="1"/>
  <c r="K38" i="4"/>
  <c r="J38" i="4"/>
  <c r="I38" i="4"/>
  <c r="G14" i="6" s="1"/>
  <c r="H38" i="4"/>
  <c r="F14" i="6" s="1"/>
  <c r="G38" i="4"/>
  <c r="F38" i="4"/>
  <c r="E38" i="4"/>
  <c r="C14" i="6" s="1"/>
  <c r="D38" i="4"/>
  <c r="D38" i="8" s="1"/>
  <c r="O37" i="4"/>
  <c r="R37" i="8" s="1"/>
  <c r="G37" i="4"/>
  <c r="H37" i="8" s="1"/>
  <c r="O35" i="4"/>
  <c r="M12" i="6" s="1"/>
  <c r="N35" i="4"/>
  <c r="M35" i="4"/>
  <c r="L35" i="4"/>
  <c r="K35" i="4"/>
  <c r="J35" i="4"/>
  <c r="H12" i="6" s="1"/>
  <c r="I35" i="4"/>
  <c r="H35" i="4"/>
  <c r="I35" i="8" s="1"/>
  <c r="G35" i="4"/>
  <c r="F35" i="4"/>
  <c r="D12" i="6" s="1"/>
  <c r="E35" i="4"/>
  <c r="D35" i="4"/>
  <c r="J34" i="4"/>
  <c r="L34" i="8" s="1"/>
  <c r="O32" i="4"/>
  <c r="R32" i="8" s="1"/>
  <c r="N32" i="4"/>
  <c r="M32" i="4"/>
  <c r="P32" i="8" s="1"/>
  <c r="L32" i="4"/>
  <c r="K32" i="4"/>
  <c r="M32" i="8" s="1"/>
  <c r="J32" i="4"/>
  <c r="L32" i="8" s="1"/>
  <c r="I32" i="4"/>
  <c r="J32" i="8" s="1"/>
  <c r="H32" i="4"/>
  <c r="I32" i="8" s="1"/>
  <c r="G32" i="4"/>
  <c r="H32" i="8" s="1"/>
  <c r="K32" i="8" s="1"/>
  <c r="F32" i="4"/>
  <c r="F32" i="8" s="1"/>
  <c r="E32" i="4"/>
  <c r="E32" i="8" s="1"/>
  <c r="D32" i="4"/>
  <c r="K31" i="4"/>
  <c r="M31" i="8" s="1"/>
  <c r="O29" i="4"/>
  <c r="N29" i="4"/>
  <c r="Q29" i="8" s="1"/>
  <c r="M29" i="4"/>
  <c r="P29" i="8" s="1"/>
  <c r="L29" i="4"/>
  <c r="K29" i="4"/>
  <c r="J29" i="4"/>
  <c r="L29" i="8" s="1"/>
  <c r="I29" i="4"/>
  <c r="J29" i="8" s="1"/>
  <c r="H29" i="4"/>
  <c r="G29" i="4"/>
  <c r="F29" i="4"/>
  <c r="D9" i="6" s="1"/>
  <c r="E29" i="4"/>
  <c r="E29" i="8" s="1"/>
  <c r="D29" i="4"/>
  <c r="B9" i="6" s="1"/>
  <c r="O28" i="4"/>
  <c r="R28" i="8" s="1"/>
  <c r="N28" i="4"/>
  <c r="Q28" i="8" s="1"/>
  <c r="M28" i="4"/>
  <c r="P28" i="8" s="1"/>
  <c r="S28" i="8" s="1"/>
  <c r="L28" i="4"/>
  <c r="N28" i="8" s="1"/>
  <c r="K28" i="4"/>
  <c r="M28" i="8" s="1"/>
  <c r="J28" i="4"/>
  <c r="L28" i="8" s="1"/>
  <c r="O28" i="8" s="1"/>
  <c r="I28" i="4"/>
  <c r="J28" i="8" s="1"/>
  <c r="H28" i="4"/>
  <c r="I28" i="8" s="1"/>
  <c r="G28" i="4"/>
  <c r="H28" i="8" s="1"/>
  <c r="F28" i="4"/>
  <c r="F28" i="8" s="1"/>
  <c r="E28" i="4"/>
  <c r="E28" i="8" s="1"/>
  <c r="D28" i="4"/>
  <c r="D28" i="8" s="1"/>
  <c r="O26" i="4"/>
  <c r="M8" i="6" s="1"/>
  <c r="N26" i="4"/>
  <c r="L8" i="6" s="1"/>
  <c r="M26" i="4"/>
  <c r="P26" i="8" s="1"/>
  <c r="L26" i="4"/>
  <c r="K26" i="4"/>
  <c r="J26" i="4"/>
  <c r="L26" i="8" s="1"/>
  <c r="I26" i="4"/>
  <c r="J26" i="8" s="1"/>
  <c r="H26" i="4"/>
  <c r="G26" i="4"/>
  <c r="E8" i="6" s="1"/>
  <c r="F26" i="4"/>
  <c r="E26" i="4"/>
  <c r="E26" i="8" s="1"/>
  <c r="D26" i="4"/>
  <c r="O25" i="4"/>
  <c r="R25" i="8" s="1"/>
  <c r="M25" i="4"/>
  <c r="P25" i="8" s="1"/>
  <c r="L25" i="4"/>
  <c r="N25" i="8" s="1"/>
  <c r="K25" i="4"/>
  <c r="M25" i="8" s="1"/>
  <c r="I25" i="4"/>
  <c r="J25" i="8" s="1"/>
  <c r="H25" i="4"/>
  <c r="I25" i="8" s="1"/>
  <c r="G25" i="4"/>
  <c r="H25" i="8" s="1"/>
  <c r="K25" i="8" s="1"/>
  <c r="E25" i="4"/>
  <c r="E25" i="8" s="1"/>
  <c r="D25" i="4"/>
  <c r="D25" i="8" s="1"/>
  <c r="O23" i="4"/>
  <c r="R23" i="8" s="1"/>
  <c r="N23" i="4"/>
  <c r="Q23" i="8" s="1"/>
  <c r="M23" i="4"/>
  <c r="L23" i="4"/>
  <c r="K23" i="4"/>
  <c r="M23" i="8" s="1"/>
  <c r="J23" i="4"/>
  <c r="L23" i="8" s="1"/>
  <c r="I23" i="4"/>
  <c r="G7" i="6" s="1"/>
  <c r="H23" i="4"/>
  <c r="G23" i="4"/>
  <c r="F23" i="4"/>
  <c r="F23" i="8" s="1"/>
  <c r="E23" i="4"/>
  <c r="D23" i="4"/>
  <c r="M22" i="4"/>
  <c r="P22" i="8" s="1"/>
  <c r="S22" i="8" s="1"/>
  <c r="I22" i="4"/>
  <c r="J22" i="8" s="1"/>
  <c r="E22" i="4"/>
  <c r="E22" i="8" s="1"/>
  <c r="O20" i="4"/>
  <c r="R20" i="8" s="1"/>
  <c r="N20" i="4"/>
  <c r="M20" i="4"/>
  <c r="L20" i="4"/>
  <c r="N20" i="8" s="1"/>
  <c r="K20" i="4"/>
  <c r="M20" i="8" s="1"/>
  <c r="J20" i="4"/>
  <c r="I20" i="4"/>
  <c r="G6" i="6" s="1"/>
  <c r="H20" i="4"/>
  <c r="I20" i="8" s="1"/>
  <c r="G20" i="4"/>
  <c r="H20" i="8" s="1"/>
  <c r="K20" i="8" s="1"/>
  <c r="F20" i="4"/>
  <c r="E20" i="4"/>
  <c r="D20" i="4"/>
  <c r="D20" i="8" s="1"/>
  <c r="O19" i="4"/>
  <c r="R19" i="8" s="1"/>
  <c r="M19" i="4"/>
  <c r="P19" i="8" s="1"/>
  <c r="L19" i="4"/>
  <c r="N19" i="8" s="1"/>
  <c r="K19" i="4"/>
  <c r="M19" i="8" s="1"/>
  <c r="I19" i="4"/>
  <c r="J19" i="8" s="1"/>
  <c r="H19" i="4"/>
  <c r="I19" i="8" s="1"/>
  <c r="G19" i="4"/>
  <c r="H19" i="8" s="1"/>
  <c r="K19" i="8" s="1"/>
  <c r="E19" i="4"/>
  <c r="E19" i="8" s="1"/>
  <c r="D19" i="4"/>
  <c r="D19" i="8" s="1"/>
  <c r="G19" i="8" s="1"/>
  <c r="O17" i="4"/>
  <c r="N17" i="4"/>
  <c r="M17" i="4"/>
  <c r="P17" i="8" s="1"/>
  <c r="L17" i="4"/>
  <c r="K17" i="4"/>
  <c r="J17" i="4"/>
  <c r="H5" i="6" s="1"/>
  <c r="I17" i="4"/>
  <c r="J17" i="8" s="1"/>
  <c r="H17" i="4"/>
  <c r="G17" i="4"/>
  <c r="F17" i="4"/>
  <c r="E17" i="4"/>
  <c r="E17" i="8" s="1"/>
  <c r="D17" i="4"/>
  <c r="O14" i="4"/>
  <c r="N14" i="4"/>
  <c r="Q14" i="8" s="1"/>
  <c r="M14" i="4"/>
  <c r="P14" i="8" s="1"/>
  <c r="L14" i="4"/>
  <c r="J4" i="6" s="1"/>
  <c r="K14" i="4"/>
  <c r="J14" i="4"/>
  <c r="I14" i="4"/>
  <c r="J14" i="8" s="1"/>
  <c r="H14" i="4"/>
  <c r="G14" i="4"/>
  <c r="F14" i="4"/>
  <c r="F14" i="8" s="1"/>
  <c r="E14" i="4"/>
  <c r="C4" i="6" s="1"/>
  <c r="D14" i="4"/>
  <c r="B4" i="6" s="1"/>
  <c r="O13" i="4"/>
  <c r="R13" i="8" s="1"/>
  <c r="K13" i="4"/>
  <c r="M13" i="8" s="1"/>
  <c r="G13" i="4"/>
  <c r="H13" i="8" s="1"/>
  <c r="O11" i="4"/>
  <c r="R11" i="8" s="1"/>
  <c r="N11" i="4"/>
  <c r="Q11" i="8" s="1"/>
  <c r="M11" i="4"/>
  <c r="L11" i="4"/>
  <c r="K11" i="4"/>
  <c r="J11" i="4"/>
  <c r="L11" i="8" s="1"/>
  <c r="I11" i="4"/>
  <c r="H11" i="4"/>
  <c r="G11" i="4"/>
  <c r="H11" i="8" s="1"/>
  <c r="F11" i="4"/>
  <c r="E11" i="4"/>
  <c r="C3" i="6" s="1"/>
  <c r="D11" i="4"/>
  <c r="N10" i="4"/>
  <c r="Q10" i="8" s="1"/>
  <c r="M10" i="4"/>
  <c r="P10" i="8" s="1"/>
  <c r="S10" i="8" s="1"/>
  <c r="J10" i="4"/>
  <c r="L10" i="8" s="1"/>
  <c r="I10" i="4"/>
  <c r="J10" i="8" s="1"/>
  <c r="F10" i="4"/>
  <c r="E10" i="4"/>
  <c r="E10" i="8" s="1"/>
  <c r="C54" i="9"/>
  <c r="C53" i="9"/>
  <c r="C55" i="9" s="1"/>
  <c r="F49" i="9"/>
  <c r="F50" i="9" s="1"/>
  <c r="R47" i="9"/>
  <c r="P46" i="9"/>
  <c r="L46" i="9"/>
  <c r="H46" i="9"/>
  <c r="Q45" i="9"/>
  <c r="Q46" i="9" s="1"/>
  <c r="P45" i="9"/>
  <c r="O45" i="9"/>
  <c r="O46" i="9" s="1"/>
  <c r="N45" i="9"/>
  <c r="N46" i="9" s="1"/>
  <c r="L40" i="4" s="1"/>
  <c r="N40" i="8" s="1"/>
  <c r="M45" i="9"/>
  <c r="M46" i="9" s="1"/>
  <c r="L45" i="9"/>
  <c r="K45" i="9"/>
  <c r="K46" i="9" s="1"/>
  <c r="J45" i="9"/>
  <c r="J46" i="9" s="1"/>
  <c r="H40" i="4" s="1"/>
  <c r="I40" i="8" s="1"/>
  <c r="I45" i="9"/>
  <c r="I46" i="9" s="1"/>
  <c r="H45" i="9"/>
  <c r="G45" i="9"/>
  <c r="G46" i="9" s="1"/>
  <c r="F45" i="9"/>
  <c r="F46" i="9" s="1"/>
  <c r="R44" i="9"/>
  <c r="R43" i="9"/>
  <c r="R42" i="9"/>
  <c r="R41" i="9"/>
  <c r="Q40" i="9"/>
  <c r="P40" i="9"/>
  <c r="N37" i="4" s="1"/>
  <c r="Q37" i="8" s="1"/>
  <c r="O40" i="9"/>
  <c r="M37" i="4" s="1"/>
  <c r="P37" i="8" s="1"/>
  <c r="N40" i="9"/>
  <c r="L37" i="4" s="1"/>
  <c r="N37" i="8" s="1"/>
  <c r="M40" i="9"/>
  <c r="K37" i="4" s="1"/>
  <c r="M37" i="8" s="1"/>
  <c r="L40" i="9"/>
  <c r="J37" i="4" s="1"/>
  <c r="L37" i="8" s="1"/>
  <c r="K40" i="9"/>
  <c r="I37" i="4" s="1"/>
  <c r="J37" i="8" s="1"/>
  <c r="J40" i="9"/>
  <c r="H37" i="4" s="1"/>
  <c r="I37" i="8" s="1"/>
  <c r="I40" i="9"/>
  <c r="H40" i="9"/>
  <c r="F37" i="4" s="1"/>
  <c r="G40" i="9"/>
  <c r="E37" i="4" s="1"/>
  <c r="F40" i="9"/>
  <c r="D37" i="4" s="1"/>
  <c r="R39" i="9"/>
  <c r="R38" i="9"/>
  <c r="R37" i="9"/>
  <c r="Q36" i="9"/>
  <c r="O34" i="4" s="1"/>
  <c r="R34" i="8" s="1"/>
  <c r="P36" i="9"/>
  <c r="N34" i="4" s="1"/>
  <c r="O36" i="9"/>
  <c r="M34" i="4" s="1"/>
  <c r="P34" i="8" s="1"/>
  <c r="S34" i="8" s="1"/>
  <c r="N36" i="9"/>
  <c r="L34" i="4" s="1"/>
  <c r="N34" i="8" s="1"/>
  <c r="M36" i="9"/>
  <c r="K34" i="4" s="1"/>
  <c r="M34" i="8" s="1"/>
  <c r="L36" i="9"/>
  <c r="K36" i="9"/>
  <c r="I34" i="4" s="1"/>
  <c r="J34" i="8" s="1"/>
  <c r="J36" i="9"/>
  <c r="H34" i="4" s="1"/>
  <c r="I34" i="8" s="1"/>
  <c r="I36" i="9"/>
  <c r="G34" i="4" s="1"/>
  <c r="H34" i="8" s="1"/>
  <c r="H36" i="9"/>
  <c r="F34" i="4" s="1"/>
  <c r="F34" i="8" s="1"/>
  <c r="G36" i="9"/>
  <c r="E34" i="4" s="1"/>
  <c r="E34" i="8" s="1"/>
  <c r="F36" i="9"/>
  <c r="D34" i="4" s="1"/>
  <c r="R35" i="9"/>
  <c r="R34" i="9"/>
  <c r="R33" i="9"/>
  <c r="Q32" i="9"/>
  <c r="O31" i="4" s="1"/>
  <c r="R31" i="8" s="1"/>
  <c r="P32" i="9"/>
  <c r="N31" i="4" s="1"/>
  <c r="Q31" i="8" s="1"/>
  <c r="O32" i="9"/>
  <c r="M31" i="4" s="1"/>
  <c r="P31" i="8" s="1"/>
  <c r="S31" i="8" s="1"/>
  <c r="N32" i="9"/>
  <c r="L31" i="4" s="1"/>
  <c r="N31" i="8" s="1"/>
  <c r="M32" i="9"/>
  <c r="L32" i="9"/>
  <c r="J31" i="4" s="1"/>
  <c r="L31" i="8" s="1"/>
  <c r="K32" i="9"/>
  <c r="I31" i="4" s="1"/>
  <c r="J31" i="8" s="1"/>
  <c r="J32" i="9"/>
  <c r="H31" i="4" s="1"/>
  <c r="I31" i="8" s="1"/>
  <c r="I32" i="9"/>
  <c r="G31" i="4" s="1"/>
  <c r="H31" i="8" s="1"/>
  <c r="H32" i="9"/>
  <c r="F31" i="4" s="1"/>
  <c r="F31" i="8" s="1"/>
  <c r="G32" i="9"/>
  <c r="E31" i="4" s="1"/>
  <c r="E31" i="8" s="1"/>
  <c r="F32" i="9"/>
  <c r="D31" i="4" s="1"/>
  <c r="D31" i="8" s="1"/>
  <c r="G31" i="8" s="1"/>
  <c r="R31" i="9"/>
  <c r="R30" i="9"/>
  <c r="R29" i="9"/>
  <c r="R28" i="9"/>
  <c r="R27" i="9"/>
  <c r="Q26" i="9"/>
  <c r="P26" i="9"/>
  <c r="N25" i="4" s="1"/>
  <c r="Q25" i="8" s="1"/>
  <c r="O26" i="9"/>
  <c r="N26" i="9"/>
  <c r="M26" i="9"/>
  <c r="L26" i="9"/>
  <c r="J25" i="4" s="1"/>
  <c r="L25" i="8" s="1"/>
  <c r="K26" i="9"/>
  <c r="J26" i="9"/>
  <c r="I26" i="9"/>
  <c r="H26" i="9"/>
  <c r="F25" i="4" s="1"/>
  <c r="F25" i="8" s="1"/>
  <c r="G26" i="9"/>
  <c r="F26" i="9"/>
  <c r="R25" i="9"/>
  <c r="R24" i="9"/>
  <c r="R23" i="9"/>
  <c r="Q22" i="9"/>
  <c r="O22" i="4" s="1"/>
  <c r="R22" i="8" s="1"/>
  <c r="P22" i="9"/>
  <c r="N22" i="4" s="1"/>
  <c r="Q22" i="8" s="1"/>
  <c r="O22" i="9"/>
  <c r="N22" i="9"/>
  <c r="L22" i="4" s="1"/>
  <c r="N22" i="8" s="1"/>
  <c r="M22" i="9"/>
  <c r="K22" i="4" s="1"/>
  <c r="M22" i="8" s="1"/>
  <c r="L22" i="9"/>
  <c r="J22" i="4" s="1"/>
  <c r="L22" i="8" s="1"/>
  <c r="K22" i="9"/>
  <c r="J22" i="9"/>
  <c r="H22" i="4" s="1"/>
  <c r="I22" i="8" s="1"/>
  <c r="I22" i="9"/>
  <c r="G22" i="4" s="1"/>
  <c r="H22" i="8" s="1"/>
  <c r="H22" i="9"/>
  <c r="F22" i="4" s="1"/>
  <c r="F22" i="8" s="1"/>
  <c r="G22" i="9"/>
  <c r="F22" i="9"/>
  <c r="D22" i="4" s="1"/>
  <c r="P22" i="4" s="1"/>
  <c r="R21" i="9"/>
  <c r="R20" i="9"/>
  <c r="R19" i="9"/>
  <c r="Q18" i="9"/>
  <c r="P18" i="9"/>
  <c r="N19" i="4" s="1"/>
  <c r="O18" i="9"/>
  <c r="N18" i="9"/>
  <c r="M18" i="9"/>
  <c r="L18" i="9"/>
  <c r="J19" i="4" s="1"/>
  <c r="L19" i="8" s="1"/>
  <c r="O19" i="8" s="1"/>
  <c r="K18" i="9"/>
  <c r="J18" i="9"/>
  <c r="I18" i="9"/>
  <c r="H18" i="9"/>
  <c r="F19" i="4" s="1"/>
  <c r="F19" i="8" s="1"/>
  <c r="G18" i="9"/>
  <c r="F18" i="9"/>
  <c r="R18" i="9" s="1"/>
  <c r="R17" i="9"/>
  <c r="R16" i="9"/>
  <c r="Q15" i="9"/>
  <c r="O16" i="4" s="1"/>
  <c r="R16" i="8" s="1"/>
  <c r="P15" i="9"/>
  <c r="N16" i="4" s="1"/>
  <c r="Q16" i="8" s="1"/>
  <c r="O15" i="9"/>
  <c r="M16" i="4" s="1"/>
  <c r="P16" i="8" s="1"/>
  <c r="S16" i="8" s="1"/>
  <c r="N15" i="9"/>
  <c r="L16" i="4" s="1"/>
  <c r="N16" i="8" s="1"/>
  <c r="M15" i="9"/>
  <c r="K16" i="4" s="1"/>
  <c r="M16" i="8" s="1"/>
  <c r="L15" i="9"/>
  <c r="J16" i="4" s="1"/>
  <c r="L16" i="8" s="1"/>
  <c r="O16" i="8" s="1"/>
  <c r="K15" i="9"/>
  <c r="I16" i="4" s="1"/>
  <c r="J16" i="8" s="1"/>
  <c r="J15" i="9"/>
  <c r="H16" i="4" s="1"/>
  <c r="I16" i="8" s="1"/>
  <c r="I15" i="9"/>
  <c r="G16" i="4" s="1"/>
  <c r="H16" i="8" s="1"/>
  <c r="H15" i="9"/>
  <c r="F16" i="4" s="1"/>
  <c r="F16" i="8" s="1"/>
  <c r="G15" i="9"/>
  <c r="E16" i="4" s="1"/>
  <c r="E16" i="8" s="1"/>
  <c r="F15" i="9"/>
  <c r="D16" i="4" s="1"/>
  <c r="R14" i="9"/>
  <c r="R13" i="9"/>
  <c r="Q12" i="9"/>
  <c r="P12" i="9"/>
  <c r="N13" i="4" s="1"/>
  <c r="Q13" i="8" s="1"/>
  <c r="O12" i="9"/>
  <c r="M13" i="4" s="1"/>
  <c r="P13" i="8" s="1"/>
  <c r="S13" i="8" s="1"/>
  <c r="N12" i="9"/>
  <c r="L13" i="4" s="1"/>
  <c r="N13" i="8" s="1"/>
  <c r="M12" i="9"/>
  <c r="L12" i="9"/>
  <c r="J13" i="4" s="1"/>
  <c r="L13" i="8" s="1"/>
  <c r="K12" i="9"/>
  <c r="I13" i="4" s="1"/>
  <c r="J13" i="8" s="1"/>
  <c r="J12" i="9"/>
  <c r="H13" i="4" s="1"/>
  <c r="I13" i="8" s="1"/>
  <c r="I12" i="9"/>
  <c r="H12" i="9"/>
  <c r="F13" i="4" s="1"/>
  <c r="F13" i="8" s="1"/>
  <c r="G12" i="9"/>
  <c r="E13" i="4" s="1"/>
  <c r="E13" i="8" s="1"/>
  <c r="F12" i="9"/>
  <c r="D13" i="4" s="1"/>
  <c r="P13" i="4" s="1"/>
  <c r="R11" i="9"/>
  <c r="R10" i="9"/>
  <c r="Q9" i="9"/>
  <c r="O10" i="4" s="1"/>
  <c r="R10" i="8" s="1"/>
  <c r="P9" i="9"/>
  <c r="O9" i="9"/>
  <c r="N9" i="9"/>
  <c r="L10" i="4" s="1"/>
  <c r="N10" i="8" s="1"/>
  <c r="M9" i="9"/>
  <c r="K10" i="4" s="1"/>
  <c r="M10" i="8" s="1"/>
  <c r="L9" i="9"/>
  <c r="K9" i="9"/>
  <c r="J9" i="9"/>
  <c r="H10" i="4" s="1"/>
  <c r="I10" i="8" s="1"/>
  <c r="I9" i="9"/>
  <c r="G10" i="4" s="1"/>
  <c r="H10" i="8" s="1"/>
  <c r="K10" i="8" s="1"/>
  <c r="H9" i="9"/>
  <c r="G9" i="9"/>
  <c r="F9" i="9"/>
  <c r="D10" i="4" s="1"/>
  <c r="R8" i="9"/>
  <c r="R7" i="9"/>
  <c r="P44" i="13"/>
  <c r="O43" i="13"/>
  <c r="N43" i="13"/>
  <c r="M43" i="13"/>
  <c r="K43" i="13"/>
  <c r="J43" i="13"/>
  <c r="I43" i="13"/>
  <c r="H43" i="13"/>
  <c r="G43" i="13"/>
  <c r="F43" i="13"/>
  <c r="P43" i="13" s="1"/>
  <c r="E43" i="13"/>
  <c r="D43" i="13"/>
  <c r="P42" i="13"/>
  <c r="P41" i="13"/>
  <c r="O40" i="13"/>
  <c r="N40" i="13"/>
  <c r="M40" i="13"/>
  <c r="L40" i="13"/>
  <c r="K40" i="13"/>
  <c r="J40" i="13"/>
  <c r="I40" i="13"/>
  <c r="H40" i="13"/>
  <c r="G40" i="13"/>
  <c r="F40" i="13"/>
  <c r="E40" i="13"/>
  <c r="D40" i="13"/>
  <c r="P40" i="13" s="1"/>
  <c r="P39" i="13"/>
  <c r="P38" i="13"/>
  <c r="P37" i="13"/>
  <c r="O36" i="13"/>
  <c r="N36" i="13"/>
  <c r="M36" i="13"/>
  <c r="L36" i="13"/>
  <c r="K36" i="13"/>
  <c r="J36" i="13"/>
  <c r="I36" i="13"/>
  <c r="H36" i="13"/>
  <c r="G36" i="13"/>
  <c r="F36" i="13"/>
  <c r="E36" i="13"/>
  <c r="D36" i="13"/>
  <c r="P35" i="13"/>
  <c r="P34" i="13"/>
  <c r="P33" i="13"/>
  <c r="O32" i="13"/>
  <c r="N32" i="13"/>
  <c r="M32" i="13"/>
  <c r="L32" i="13"/>
  <c r="K32" i="13"/>
  <c r="J32" i="13"/>
  <c r="I32" i="13"/>
  <c r="D32" i="13"/>
  <c r="P32" i="13" s="1"/>
  <c r="P31" i="13"/>
  <c r="P30" i="13"/>
  <c r="O29" i="13"/>
  <c r="N29" i="13"/>
  <c r="M29" i="13"/>
  <c r="L29" i="13"/>
  <c r="K29" i="13"/>
  <c r="J29" i="13"/>
  <c r="I29" i="13"/>
  <c r="H29" i="13"/>
  <c r="P29" i="13" s="1"/>
  <c r="G29" i="13"/>
  <c r="F29" i="13"/>
  <c r="D29" i="13"/>
  <c r="P28" i="13"/>
  <c r="P27" i="13"/>
  <c r="O26" i="13"/>
  <c r="N26" i="13"/>
  <c r="M26" i="13"/>
  <c r="L26" i="13"/>
  <c r="K26" i="13"/>
  <c r="J26" i="13"/>
  <c r="I26" i="13"/>
  <c r="H26" i="13"/>
  <c r="G26" i="13"/>
  <c r="F26" i="13"/>
  <c r="E26" i="13"/>
  <c r="D26" i="13"/>
  <c r="P26" i="13" s="1"/>
  <c r="P25" i="13"/>
  <c r="P24" i="13"/>
  <c r="P23" i="13"/>
  <c r="O22" i="13"/>
  <c r="N22" i="13"/>
  <c r="M22" i="13"/>
  <c r="K22" i="13"/>
  <c r="J22" i="13"/>
  <c r="G22" i="13"/>
  <c r="F22" i="13"/>
  <c r="E22" i="13"/>
  <c r="D22" i="13"/>
  <c r="H21" i="13"/>
  <c r="P21" i="13" s="1"/>
  <c r="L20" i="13"/>
  <c r="L22" i="13" s="1"/>
  <c r="I20" i="13"/>
  <c r="I22" i="13" s="1"/>
  <c r="H20" i="13"/>
  <c r="P19" i="13"/>
  <c r="O18" i="13"/>
  <c r="N18" i="13"/>
  <c r="M18" i="13"/>
  <c r="L18" i="13"/>
  <c r="K18" i="13"/>
  <c r="J18" i="13"/>
  <c r="I18" i="13"/>
  <c r="H18" i="13"/>
  <c r="G18" i="13"/>
  <c r="F18" i="13"/>
  <c r="E18" i="13"/>
  <c r="D18" i="13"/>
  <c r="P17" i="13"/>
  <c r="P16" i="13"/>
  <c r="O15" i="13"/>
  <c r="N15" i="13"/>
  <c r="M15" i="13"/>
  <c r="L15" i="13"/>
  <c r="K15" i="13"/>
  <c r="J15" i="13"/>
  <c r="I15" i="13"/>
  <c r="H15" i="13"/>
  <c r="G15" i="13"/>
  <c r="F15" i="13"/>
  <c r="E15" i="13"/>
  <c r="D15" i="13"/>
  <c r="P15" i="13" s="1"/>
  <c r="P14" i="13"/>
  <c r="P13" i="13"/>
  <c r="O12" i="13"/>
  <c r="N12" i="13"/>
  <c r="M12" i="13"/>
  <c r="L12" i="13"/>
  <c r="K12" i="13"/>
  <c r="J12" i="13"/>
  <c r="I12" i="13"/>
  <c r="H12" i="13"/>
  <c r="G12" i="13"/>
  <c r="F12" i="13"/>
  <c r="E12" i="13"/>
  <c r="D12" i="13"/>
  <c r="P12" i="13" s="1"/>
  <c r="P11" i="13"/>
  <c r="P10" i="13"/>
  <c r="O9" i="13"/>
  <c r="N9" i="13"/>
  <c r="M9" i="13"/>
  <c r="L9" i="13"/>
  <c r="K9" i="13"/>
  <c r="J9" i="13"/>
  <c r="G9" i="13"/>
  <c r="F9" i="13"/>
  <c r="E9" i="13"/>
  <c r="D9" i="13"/>
  <c r="P8" i="13"/>
  <c r="I7" i="13"/>
  <c r="I9" i="13" s="1"/>
  <c r="H7" i="13"/>
  <c r="P7" i="13" s="1"/>
  <c r="P49" i="10"/>
  <c r="O48" i="10"/>
  <c r="N48" i="10"/>
  <c r="M48" i="10"/>
  <c r="L48" i="10"/>
  <c r="K48" i="10"/>
  <c r="J48" i="10"/>
  <c r="I48" i="10"/>
  <c r="H48" i="10"/>
  <c r="G48" i="10"/>
  <c r="F48" i="10"/>
  <c r="E48" i="10"/>
  <c r="D48" i="10"/>
  <c r="P48" i="10" s="1"/>
  <c r="P47" i="10"/>
  <c r="P46" i="10"/>
  <c r="O45" i="10"/>
  <c r="N45" i="10"/>
  <c r="M45" i="10"/>
  <c r="L45" i="10"/>
  <c r="K45" i="10"/>
  <c r="J45" i="10"/>
  <c r="I45" i="10"/>
  <c r="H45" i="10"/>
  <c r="G45" i="10"/>
  <c r="F45" i="10"/>
  <c r="E45" i="10"/>
  <c r="D45" i="10"/>
  <c r="P45" i="10" s="1"/>
  <c r="P44" i="10"/>
  <c r="P43" i="10"/>
  <c r="P42" i="10"/>
  <c r="O41" i="10"/>
  <c r="N41" i="10"/>
  <c r="M41" i="10"/>
  <c r="L41" i="10"/>
  <c r="K41" i="10"/>
  <c r="J41" i="10"/>
  <c r="I41" i="10"/>
  <c r="H41" i="10"/>
  <c r="G41" i="10"/>
  <c r="F41" i="10"/>
  <c r="E41" i="10"/>
  <c r="D41" i="10"/>
  <c r="P41" i="10" s="1"/>
  <c r="P40" i="10"/>
  <c r="P39" i="10"/>
  <c r="P38" i="10"/>
  <c r="O37" i="10"/>
  <c r="N37" i="10"/>
  <c r="M37" i="10"/>
  <c r="L37" i="10"/>
  <c r="K37" i="10"/>
  <c r="J37" i="10"/>
  <c r="I37" i="10"/>
  <c r="H37" i="10"/>
  <c r="F37" i="10"/>
  <c r="E37" i="10"/>
  <c r="D37" i="10"/>
  <c r="P37" i="10" s="1"/>
  <c r="G36" i="10"/>
  <c r="G37" i="10" s="1"/>
  <c r="P35" i="10"/>
  <c r="P34" i="10"/>
  <c r="P33" i="10"/>
  <c r="P32" i="10"/>
  <c r="O31" i="10"/>
  <c r="N31" i="10"/>
  <c r="M31" i="10"/>
  <c r="L31" i="10"/>
  <c r="K31" i="10"/>
  <c r="J31" i="10"/>
  <c r="I31" i="10"/>
  <c r="H31" i="10"/>
  <c r="G31" i="10"/>
  <c r="F31" i="10"/>
  <c r="E31" i="10"/>
  <c r="D31" i="10"/>
  <c r="P30" i="10"/>
  <c r="P29" i="10"/>
  <c r="P28" i="10"/>
  <c r="O27" i="10"/>
  <c r="N27" i="10"/>
  <c r="M27" i="10"/>
  <c r="L27" i="10"/>
  <c r="K27" i="10"/>
  <c r="J27" i="10"/>
  <c r="I27" i="10"/>
  <c r="G27" i="10"/>
  <c r="F27" i="10"/>
  <c r="E27" i="10"/>
  <c r="D27" i="10"/>
  <c r="P26" i="10"/>
  <c r="K25" i="10"/>
  <c r="H25" i="10"/>
  <c r="H27" i="10" s="1"/>
  <c r="G25" i="10"/>
  <c r="P24" i="10"/>
  <c r="O23" i="10"/>
  <c r="N23" i="10"/>
  <c r="M23" i="10"/>
  <c r="L23" i="10"/>
  <c r="K23" i="10"/>
  <c r="J23" i="10"/>
  <c r="I23" i="10"/>
  <c r="H23" i="10"/>
  <c r="G23" i="10"/>
  <c r="F23" i="10"/>
  <c r="E23" i="10"/>
  <c r="D23" i="10"/>
  <c r="P22" i="10"/>
  <c r="P21" i="10"/>
  <c r="O20" i="10"/>
  <c r="N20" i="10"/>
  <c r="M20" i="10"/>
  <c r="L20" i="10"/>
  <c r="K20" i="10"/>
  <c r="J20" i="10"/>
  <c r="I20" i="10"/>
  <c r="H20" i="10"/>
  <c r="G20" i="10"/>
  <c r="F20" i="10"/>
  <c r="E20" i="10"/>
  <c r="D20" i="10"/>
  <c r="P20" i="10" s="1"/>
  <c r="P19" i="10"/>
  <c r="P18" i="10"/>
  <c r="O17" i="10"/>
  <c r="N17" i="10"/>
  <c r="M17" i="10"/>
  <c r="L17" i="10"/>
  <c r="K17" i="10"/>
  <c r="J17" i="10"/>
  <c r="I17" i="10"/>
  <c r="H17" i="10"/>
  <c r="G17" i="10"/>
  <c r="F17" i="10"/>
  <c r="E17" i="10"/>
  <c r="D17" i="10"/>
  <c r="P17" i="10" s="1"/>
  <c r="P16" i="10"/>
  <c r="P15" i="10"/>
  <c r="O14" i="10"/>
  <c r="N14" i="10"/>
  <c r="M14" i="10"/>
  <c r="L14" i="10"/>
  <c r="K14" i="10"/>
  <c r="J14" i="10"/>
  <c r="H14" i="10"/>
  <c r="G14" i="10"/>
  <c r="F14" i="10"/>
  <c r="E14" i="10"/>
  <c r="D14" i="10"/>
  <c r="P13" i="10"/>
  <c r="I12" i="10"/>
  <c r="P12" i="10" s="1"/>
  <c r="P47" i="3"/>
  <c r="I46" i="3"/>
  <c r="H46" i="3"/>
  <c r="G46" i="3"/>
  <c r="F46" i="3"/>
  <c r="P46" i="3" s="1"/>
  <c r="E46" i="3"/>
  <c r="D46" i="3"/>
  <c r="P45" i="3"/>
  <c r="P44" i="3"/>
  <c r="P43" i="3"/>
  <c r="P42" i="3"/>
  <c r="P41" i="3"/>
  <c r="P40" i="3"/>
  <c r="P39" i="3"/>
  <c r="P38" i="3"/>
  <c r="P37" i="3"/>
  <c r="P36" i="3"/>
  <c r="P35" i="3"/>
  <c r="P34" i="3"/>
  <c r="P33" i="3"/>
  <c r="P32" i="3"/>
  <c r="P31" i="3"/>
  <c r="P30" i="3"/>
  <c r="P29" i="3"/>
  <c r="G29" i="3"/>
  <c r="P28" i="3"/>
  <c r="P27" i="3"/>
  <c r="P26" i="3"/>
  <c r="J25" i="3"/>
  <c r="I25" i="3"/>
  <c r="G25" i="3"/>
  <c r="P25" i="3" s="1"/>
  <c r="P24" i="3"/>
  <c r="P23" i="3"/>
  <c r="P22" i="3"/>
  <c r="P21" i="3"/>
  <c r="P20" i="3"/>
  <c r="P19" i="3"/>
  <c r="P18" i="3"/>
  <c r="P17" i="3"/>
  <c r="P16" i="3"/>
  <c r="P15" i="3"/>
  <c r="P14" i="3"/>
  <c r="P13" i="3"/>
  <c r="P12" i="3"/>
  <c r="P11" i="3"/>
  <c r="P10" i="3"/>
  <c r="B12" i="2"/>
  <c r="Q44" i="1"/>
  <c r="L43" i="1"/>
  <c r="P43" i="1" s="1"/>
  <c r="K43" i="1"/>
  <c r="J43" i="1"/>
  <c r="I43" i="1"/>
  <c r="H43" i="1"/>
  <c r="G43" i="1"/>
  <c r="F43" i="1"/>
  <c r="E43" i="1"/>
  <c r="D43" i="1"/>
  <c r="Q43" i="1" s="1"/>
  <c r="S44" i="1" s="1"/>
  <c r="Q42" i="1"/>
  <c r="Q41" i="1"/>
  <c r="P41" i="1"/>
  <c r="Q40" i="1"/>
  <c r="H39" i="1"/>
  <c r="G39" i="1"/>
  <c r="F39" i="1"/>
  <c r="E39" i="1"/>
  <c r="D39" i="1"/>
  <c r="Q38" i="1"/>
  <c r="Q37" i="1"/>
  <c r="Q36" i="1"/>
  <c r="L35" i="1"/>
  <c r="K35" i="1"/>
  <c r="P35" i="1" s="1"/>
  <c r="J35" i="1"/>
  <c r="I35" i="1"/>
  <c r="H35" i="1"/>
  <c r="G35" i="1"/>
  <c r="Q35" i="1" s="1"/>
  <c r="F35" i="1"/>
  <c r="E35" i="1"/>
  <c r="D35" i="1"/>
  <c r="Q34" i="1"/>
  <c r="P34" i="1"/>
  <c r="Q33" i="1"/>
  <c r="P32" i="1"/>
  <c r="L32" i="1"/>
  <c r="K32" i="1"/>
  <c r="J32" i="1"/>
  <c r="I32" i="1"/>
  <c r="H32" i="1"/>
  <c r="G32" i="1"/>
  <c r="F32" i="1"/>
  <c r="E32" i="1"/>
  <c r="Q32" i="1" s="1"/>
  <c r="D32" i="1"/>
  <c r="Q31" i="1"/>
  <c r="P31" i="1"/>
  <c r="S30" i="1"/>
  <c r="Q30" i="1"/>
  <c r="P29" i="1"/>
  <c r="L29" i="1"/>
  <c r="K29" i="1"/>
  <c r="J29" i="1"/>
  <c r="I29" i="1"/>
  <c r="H29" i="1"/>
  <c r="G29" i="1"/>
  <c r="F29" i="1"/>
  <c r="E29" i="1"/>
  <c r="D29" i="1"/>
  <c r="Q29" i="1" s="1"/>
  <c r="Q28" i="1"/>
  <c r="Q27" i="1"/>
  <c r="P27" i="1"/>
  <c r="Q26" i="1"/>
  <c r="P26" i="1"/>
  <c r="P25" i="1"/>
  <c r="L25" i="1"/>
  <c r="K25" i="1"/>
  <c r="J25" i="1"/>
  <c r="I25" i="1"/>
  <c r="H25" i="1"/>
  <c r="G25" i="1"/>
  <c r="F25" i="1"/>
  <c r="E25" i="1"/>
  <c r="Q25" i="1" s="1"/>
  <c r="S26" i="1" s="1"/>
  <c r="D25" i="1"/>
  <c r="Q24" i="1"/>
  <c r="P24" i="1"/>
  <c r="Q23" i="1"/>
  <c r="P23" i="1"/>
  <c r="Q22" i="1"/>
  <c r="L21" i="1"/>
  <c r="K21" i="1"/>
  <c r="P21" i="1" s="1"/>
  <c r="J21" i="1"/>
  <c r="I21" i="1"/>
  <c r="H21" i="1"/>
  <c r="G21" i="1"/>
  <c r="Q21" i="1" s="1"/>
  <c r="F21" i="1"/>
  <c r="E21" i="1"/>
  <c r="D21" i="1"/>
  <c r="Q20" i="1"/>
  <c r="P20" i="1"/>
  <c r="Q19" i="1"/>
  <c r="P18" i="1"/>
  <c r="L18" i="1"/>
  <c r="K18" i="1"/>
  <c r="J18" i="1"/>
  <c r="I18" i="1"/>
  <c r="H18" i="1"/>
  <c r="G18" i="1"/>
  <c r="F18" i="1"/>
  <c r="E18" i="1"/>
  <c r="Q18" i="1" s="1"/>
  <c r="D18" i="1"/>
  <c r="Q17" i="1"/>
  <c r="P17" i="1"/>
  <c r="Q16" i="1"/>
  <c r="P15" i="1"/>
  <c r="L15" i="1"/>
  <c r="K15" i="1"/>
  <c r="J15" i="1"/>
  <c r="I15" i="1"/>
  <c r="H15" i="1"/>
  <c r="E15" i="1"/>
  <c r="D15" i="1"/>
  <c r="P14" i="1"/>
  <c r="G14" i="1"/>
  <c r="G15" i="1" s="1"/>
  <c r="F14" i="1"/>
  <c r="F15" i="1" s="1"/>
  <c r="E14" i="1"/>
  <c r="D14" i="1"/>
  <c r="Q13" i="1"/>
  <c r="S13" i="1" s="1"/>
  <c r="P13" i="1"/>
  <c r="P12" i="1"/>
  <c r="L12" i="1"/>
  <c r="K12" i="1"/>
  <c r="J12" i="1"/>
  <c r="I12" i="1"/>
  <c r="H12" i="1"/>
  <c r="G12" i="1"/>
  <c r="F12" i="1"/>
  <c r="E12" i="1"/>
  <c r="D12" i="1"/>
  <c r="Q12" i="1" s="1"/>
  <c r="Q11" i="1"/>
  <c r="Q10" i="1"/>
  <c r="P10" i="1"/>
  <c r="K16" i="8" l="1"/>
  <c r="D37" i="8"/>
  <c r="G37" i="8" s="1"/>
  <c r="P37" i="4"/>
  <c r="P27" i="10"/>
  <c r="T31" i="8"/>
  <c r="R32" i="9"/>
  <c r="R36" i="9"/>
  <c r="G40" i="4"/>
  <c r="H40" i="8" s="1"/>
  <c r="I49" i="9"/>
  <c r="I50" i="9" s="1"/>
  <c r="I48" i="9"/>
  <c r="O40" i="4"/>
  <c r="R40" i="8" s="1"/>
  <c r="Q49" i="9"/>
  <c r="Q50" i="9" s="1"/>
  <c r="Q48" i="9"/>
  <c r="L14" i="8"/>
  <c r="H4" i="6"/>
  <c r="O34" i="8"/>
  <c r="D13" i="8"/>
  <c r="G13" i="8" s="1"/>
  <c r="I17" i="8"/>
  <c r="F5" i="6"/>
  <c r="H6" i="6"/>
  <c r="L20" i="8"/>
  <c r="O20" i="8" s="1"/>
  <c r="P20" i="13"/>
  <c r="H22" i="13"/>
  <c r="P22" i="13" s="1"/>
  <c r="R12" i="9"/>
  <c r="D34" i="8"/>
  <c r="G34" i="8" s="1"/>
  <c r="T34" i="8" s="1"/>
  <c r="T46" i="8" s="1"/>
  <c r="P34" i="4"/>
  <c r="P46" i="4" s="1"/>
  <c r="R40" i="9"/>
  <c r="K40" i="4"/>
  <c r="M40" i="8" s="1"/>
  <c r="M49" i="9"/>
  <c r="M50" i="9" s="1"/>
  <c r="M48" i="9"/>
  <c r="I29" i="8"/>
  <c r="F9" i="6"/>
  <c r="N29" i="8"/>
  <c r="J9" i="6"/>
  <c r="P29" i="4"/>
  <c r="O17" i="8"/>
  <c r="O25" i="8"/>
  <c r="D40" i="4"/>
  <c r="R46" i="9"/>
  <c r="H49" i="9"/>
  <c r="H50" i="9" s="1"/>
  <c r="H48" i="9"/>
  <c r="F48" i="9"/>
  <c r="J49" i="9"/>
  <c r="J50" i="9" s="1"/>
  <c r="D17" i="8"/>
  <c r="B5" i="6"/>
  <c r="N17" i="8"/>
  <c r="J5" i="6"/>
  <c r="P17" i="4"/>
  <c r="F20" i="8"/>
  <c r="D6" i="6"/>
  <c r="Q20" i="8"/>
  <c r="L6" i="6"/>
  <c r="F40" i="4"/>
  <c r="F40" i="8" s="1"/>
  <c r="D4" i="6"/>
  <c r="G14" i="8"/>
  <c r="Q14" i="1"/>
  <c r="S19" i="1"/>
  <c r="S33" i="1"/>
  <c r="Q39" i="1"/>
  <c r="S40" i="1" s="1"/>
  <c r="P23" i="10"/>
  <c r="D10" i="8"/>
  <c r="G10" i="8" s="1"/>
  <c r="T10" i="8" s="1"/>
  <c r="P10" i="4"/>
  <c r="O13" i="8"/>
  <c r="O22" i="8"/>
  <c r="O37" i="8"/>
  <c r="E40" i="4"/>
  <c r="E40" i="8" s="1"/>
  <c r="G49" i="9"/>
  <c r="G50" i="9" s="1"/>
  <c r="G48" i="9"/>
  <c r="K49" i="9"/>
  <c r="K50" i="9" s="1"/>
  <c r="I40" i="4"/>
  <c r="J40" i="8" s="1"/>
  <c r="K48" i="9"/>
  <c r="M40" i="4"/>
  <c r="P40" i="8" s="1"/>
  <c r="S40" i="8" s="1"/>
  <c r="O48" i="9"/>
  <c r="O49" i="9"/>
  <c r="O50" i="9" s="1"/>
  <c r="L48" i="9"/>
  <c r="J40" i="4"/>
  <c r="L40" i="8" s="1"/>
  <c r="O40" i="8" s="1"/>
  <c r="L49" i="9"/>
  <c r="L50" i="9" s="1"/>
  <c r="J48" i="9"/>
  <c r="N49" i="9"/>
  <c r="N50" i="9" s="1"/>
  <c r="D11" i="8"/>
  <c r="G11" i="8" s="1"/>
  <c r="B3" i="6"/>
  <c r="I11" i="8"/>
  <c r="F3" i="6"/>
  <c r="J3" i="6"/>
  <c r="N11" i="8"/>
  <c r="O11" i="8" s="1"/>
  <c r="P11" i="4"/>
  <c r="D23" i="8"/>
  <c r="B7" i="6"/>
  <c r="I23" i="8"/>
  <c r="F7" i="6"/>
  <c r="N23" i="8"/>
  <c r="J7" i="6"/>
  <c r="P23" i="4"/>
  <c r="F26" i="8"/>
  <c r="D8" i="6"/>
  <c r="O26" i="8"/>
  <c r="E35" i="8"/>
  <c r="C12" i="6"/>
  <c r="C10" i="6"/>
  <c r="N10" i="6" s="1"/>
  <c r="J35" i="8"/>
  <c r="G10" i="6"/>
  <c r="G12" i="6"/>
  <c r="K12" i="6"/>
  <c r="P35" i="8"/>
  <c r="K10" i="6"/>
  <c r="Q26" i="8"/>
  <c r="Q15" i="1"/>
  <c r="S16" i="1" s="1"/>
  <c r="S22" i="1"/>
  <c r="S36" i="1"/>
  <c r="P25" i="10"/>
  <c r="P31" i="10"/>
  <c r="P18" i="13"/>
  <c r="P36" i="13"/>
  <c r="D16" i="8"/>
  <c r="G16" i="8" s="1"/>
  <c r="T16" i="8" s="1"/>
  <c r="P16" i="4"/>
  <c r="K22" i="8"/>
  <c r="R26" i="9"/>
  <c r="K31" i="8"/>
  <c r="K34" i="8"/>
  <c r="P49" i="9"/>
  <c r="P50" i="9" s="1"/>
  <c r="P48" i="9"/>
  <c r="N48" i="9"/>
  <c r="O10" i="8"/>
  <c r="K13" i="8"/>
  <c r="K28" i="8"/>
  <c r="P31" i="4"/>
  <c r="G41" i="8"/>
  <c r="L4" i="6"/>
  <c r="D22" i="8"/>
  <c r="G22" i="8" s="1"/>
  <c r="D29" i="8"/>
  <c r="G29" i="8" s="1"/>
  <c r="H9" i="13"/>
  <c r="P9" i="13" s="1"/>
  <c r="R9" i="9"/>
  <c r="R45" i="9"/>
  <c r="P11" i="8"/>
  <c r="S11" i="8" s="1"/>
  <c r="K3" i="6"/>
  <c r="M14" i="8"/>
  <c r="I4" i="6"/>
  <c r="R14" i="8"/>
  <c r="S14" i="8" s="1"/>
  <c r="M4" i="6"/>
  <c r="P19" i="4"/>
  <c r="P23" i="8"/>
  <c r="S23" i="8" s="1"/>
  <c r="K7" i="6"/>
  <c r="P32" i="4"/>
  <c r="K37" i="8"/>
  <c r="D14" i="6"/>
  <c r="N14" i="6" s="1"/>
  <c r="F38" i="8"/>
  <c r="G38" i="8" s="1"/>
  <c r="C14" i="12"/>
  <c r="H14" i="6"/>
  <c r="L38" i="8"/>
  <c r="P41" i="4"/>
  <c r="M6" i="6"/>
  <c r="R26" i="8"/>
  <c r="R22" i="9"/>
  <c r="F17" i="8"/>
  <c r="D5" i="6"/>
  <c r="O23" i="8"/>
  <c r="I26" i="8"/>
  <c r="F8" i="6"/>
  <c r="H38" i="8"/>
  <c r="K38" i="8" s="1"/>
  <c r="E14" i="6"/>
  <c r="M38" i="8"/>
  <c r="D14" i="12"/>
  <c r="H14" i="12"/>
  <c r="R38" i="8"/>
  <c r="M14" i="6"/>
  <c r="C5" i="6"/>
  <c r="K5" i="6"/>
  <c r="F6" i="6"/>
  <c r="G9" i="6"/>
  <c r="F11" i="6"/>
  <c r="I14" i="6"/>
  <c r="N14" i="8"/>
  <c r="S37" i="8"/>
  <c r="J11" i="8"/>
  <c r="G3" i="6"/>
  <c r="H14" i="8"/>
  <c r="K14" i="8" s="1"/>
  <c r="E4" i="6"/>
  <c r="E23" i="8"/>
  <c r="C7" i="6"/>
  <c r="G25" i="8"/>
  <c r="P25" i="4"/>
  <c r="M26" i="8"/>
  <c r="I8" i="6"/>
  <c r="G14" i="12"/>
  <c r="L14" i="6"/>
  <c r="Q38" i="8"/>
  <c r="N41" i="8"/>
  <c r="J11" i="6"/>
  <c r="E6" i="6"/>
  <c r="B11" i="6"/>
  <c r="J23" i="8"/>
  <c r="K23" i="8" s="1"/>
  <c r="I14" i="10"/>
  <c r="P14" i="10" s="1"/>
  <c r="O31" i="8"/>
  <c r="N4" i="6"/>
  <c r="F4" i="6"/>
  <c r="I14" i="8"/>
  <c r="P14" i="4"/>
  <c r="Q17" i="8"/>
  <c r="S17" i="8" s="1"/>
  <c r="L5" i="6"/>
  <c r="S19" i="8"/>
  <c r="T19" i="8" s="1"/>
  <c r="P20" i="4"/>
  <c r="S25" i="8"/>
  <c r="D26" i="8"/>
  <c r="G26" i="8" s="1"/>
  <c r="B8" i="6"/>
  <c r="N26" i="8"/>
  <c r="J8" i="6"/>
  <c r="P26" i="4"/>
  <c r="E41" i="8"/>
  <c r="C11" i="6"/>
  <c r="P36" i="10"/>
  <c r="R15" i="9"/>
  <c r="K11" i="8"/>
  <c r="H17" i="8"/>
  <c r="K17" i="8" s="1"/>
  <c r="E5" i="6"/>
  <c r="M17" i="8"/>
  <c r="I5" i="6"/>
  <c r="M5" i="6"/>
  <c r="R17" i="8"/>
  <c r="E20" i="8"/>
  <c r="G20" i="8" s="1"/>
  <c r="T20" i="8" s="1"/>
  <c r="C6" i="6"/>
  <c r="P20" i="8"/>
  <c r="S20" i="8" s="1"/>
  <c r="K6" i="6"/>
  <c r="N6" i="6" s="1"/>
  <c r="S26" i="8"/>
  <c r="G28" i="8"/>
  <c r="T28" i="8" s="1"/>
  <c r="P28" i="4"/>
  <c r="H29" i="8"/>
  <c r="K29" i="8" s="1"/>
  <c r="E9" i="6"/>
  <c r="N9" i="6" s="1"/>
  <c r="M29" i="8"/>
  <c r="I9" i="6"/>
  <c r="R29" i="8"/>
  <c r="S29" i="8" s="1"/>
  <c r="M9" i="6"/>
  <c r="O32" i="8"/>
  <c r="Q32" i="8"/>
  <c r="S32" i="8" s="1"/>
  <c r="L10" i="6"/>
  <c r="D35" i="8"/>
  <c r="B12" i="6"/>
  <c r="N35" i="8"/>
  <c r="J12" i="6"/>
  <c r="P35" i="4"/>
  <c r="H3" i="6"/>
  <c r="K4" i="6"/>
  <c r="I6" i="6"/>
  <c r="D7" i="6"/>
  <c r="L7" i="6"/>
  <c r="G8" i="6"/>
  <c r="J10" i="6"/>
  <c r="G11" i="6"/>
  <c r="H26" i="8"/>
  <c r="K26" i="8" s="1"/>
  <c r="G32" i="8"/>
  <c r="K41" i="8"/>
  <c r="Q35" i="8"/>
  <c r="L12" i="6"/>
  <c r="P38" i="4"/>
  <c r="H9" i="6"/>
  <c r="L9" i="6"/>
  <c r="H11" i="6"/>
  <c r="F35" i="8"/>
  <c r="N38" i="8"/>
  <c r="B14" i="12"/>
  <c r="I14" i="12" s="1"/>
  <c r="E12" i="6"/>
  <c r="H35" i="8"/>
  <c r="M35" i="8"/>
  <c r="O35" i="8" s="1"/>
  <c r="I12" i="6"/>
  <c r="F14" i="12"/>
  <c r="K14" i="6"/>
  <c r="M41" i="8"/>
  <c r="O41" i="8" s="1"/>
  <c r="I11" i="6"/>
  <c r="H10" i="6"/>
  <c r="D11" i="6"/>
  <c r="R35" i="8"/>
  <c r="E38" i="8"/>
  <c r="P38" i="8"/>
  <c r="T38" i="8" l="1"/>
  <c r="N7" i="6"/>
  <c r="T13" i="8"/>
  <c r="K35" i="8"/>
  <c r="N11" i="6"/>
  <c r="G23" i="8"/>
  <c r="T23" i="8" s="1"/>
  <c r="S38" i="8"/>
  <c r="N12" i="6"/>
  <c r="O29" i="8"/>
  <c r="T29" i="8" s="1"/>
  <c r="N8" i="6"/>
  <c r="O38" i="8"/>
  <c r="T22" i="8"/>
  <c r="P40" i="4"/>
  <c r="D40" i="8"/>
  <c r="G40" i="8" s="1"/>
  <c r="K40" i="8"/>
  <c r="T41" i="8"/>
  <c r="S35" i="8"/>
  <c r="N3" i="6"/>
  <c r="G17" i="8"/>
  <c r="T17" i="8" s="1"/>
  <c r="O14" i="8"/>
  <c r="T11" i="8"/>
  <c r="T37" i="8"/>
  <c r="T32" i="8"/>
  <c r="G35" i="8"/>
  <c r="T26" i="8"/>
  <c r="T25" i="8"/>
  <c r="P50" i="4"/>
  <c r="P52" i="4" s="1"/>
  <c r="P44" i="4"/>
  <c r="P48" i="4" s="1"/>
  <c r="T14" i="8"/>
  <c r="N5" i="6"/>
  <c r="T40" i="8" l="1"/>
  <c r="T44" i="8" s="1"/>
  <c r="T48" i="8" s="1"/>
  <c r="T35" i="8"/>
  <c r="T50" i="8" s="1"/>
  <c r="T52"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Lucia Franco Acevedo</author>
  </authors>
  <commentList>
    <comment ref="R37" authorId="0" shapeId="0" xr:uid="{00000000-0006-0000-0000-000001000000}">
      <text>
        <r>
          <rPr>
            <b/>
            <sz val="9"/>
            <color indexed="81"/>
            <rFont val="Tahoma"/>
            <family val="2"/>
          </rPr>
          <t>Diana Lucia Franco Acevedo:</t>
        </r>
        <r>
          <rPr>
            <sz val="9"/>
            <color indexed="81"/>
            <rFont val="Tahoma"/>
            <family val="2"/>
          </rPr>
          <t xml:space="preserve">
Mayo2018:
El trámite fue inicialmente inscrito en 2017 en la modalidad presencial. Por sugerencia de la Asesora del DAFP Jady Muñoz, la existencia de un canal de atención como el correo electrónico puede incluirse como una estrategia de racionalización para 2018 y así cumplir con lo solicitado por a todas las entidades para este año. Se reporta la información solicitada en "Gestión de datos de operación" presentando la información de enero a abril unificada como solicitudes resueltas de forma presencial (incluye solicitudes de pacientes particulares y de Entidades).
El trámite se actualizó en la plataforma SUIT con la adición de este nuevo canal de atención y se incluyó como estrategia de racionalización, a través del correo electrónico: auxcartera@hospitalmua.com.co
A partir de mayo de 2018 y con el trámite ya actualizado los datos de operación deben seguirse reportando como solicitudes resueltas parcialmente en línea y además de forma presencial.</t>
        </r>
      </text>
    </comment>
    <comment ref="R41" authorId="0" shapeId="0" xr:uid="{00000000-0006-0000-0000-000002000000}">
      <text>
        <r>
          <rPr>
            <b/>
            <sz val="9"/>
            <color indexed="81"/>
            <rFont val="Tahoma"/>
            <family val="2"/>
          </rPr>
          <t>Diana Lucia Franco Acevedo:</t>
        </r>
        <r>
          <rPr>
            <sz val="9"/>
            <color indexed="81"/>
            <rFont val="Tahoma"/>
            <family val="2"/>
          </rPr>
          <t xml:space="preserve">
Mayo2018:El trámite fue inicialmente inscrito en 2017 en la modalidad presencial (debió reportarse de esta manera de enero a abril). Por sugerencia de la Asesora del DAFP Jady Muñoz, la existencia de un canal de atención como la solicitud de cita a través de linea telefónica puede incluirse como una estrategia de racionalización para 2018, actualizando el trámite y así cumplir con lo solicitado por a todas las entidades para este año; por esta razón la información que debe suministrarse en "Gestión de datos de operación" se presenta de enero a abril como solicitudes resueltas de forma presencial.La información reportada corresponde sólo a Rayos x, Ecografías y Tomografías ambulatorias (de cara al usuario). La información de PQRD también fué suministrada por Dinámica.
El trámite se actualizó en la plataforma SUIT con la adición de este nuevo canal de atención y se incluyó como estrategia de racionalización, a través de la línea telefónica 339 48 00 ext 178 con un horario de atención de Lunes a Viernes de 7:00am a 7:00pm y sábados de 7:00am a 1:00pm (Información validada con la Analista de Dinámica - Maira Vallejo) 
A partir de mayo de 2018 y con el trámite ya actualizado los datos de operación deben seguirse reportando como solicitudes resueltas parcialmente en línea.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Lucelly Alzate Rios</author>
  </authors>
  <commentList>
    <comment ref="I12" authorId="0" shapeId="0" xr:uid="{00000000-0006-0000-0300-000001000000}">
      <text>
        <r>
          <rPr>
            <b/>
            <sz val="9"/>
            <color indexed="81"/>
            <rFont val="Tahoma"/>
            <family val="2"/>
          </rPr>
          <t xml:space="preserve">SE ADICIONAN 2 SOLICITUDES QUE LLEGAN POR PQR </t>
        </r>
      </text>
    </comment>
    <comment ref="J12" authorId="0" shapeId="0" xr:uid="{00000000-0006-0000-0300-000002000000}">
      <text>
        <r>
          <rPr>
            <b/>
            <sz val="9"/>
            <color indexed="81"/>
            <rFont val="Tahoma"/>
            <family val="2"/>
          </rPr>
          <t xml:space="preserve">SE DICIONAN CITAS DE MI
3005 REPORTADAS HASTA OCTUBRE +94 CITAS DE MI REPORTADAS EN NOVIEMBRE </t>
        </r>
      </text>
    </comment>
    <comment ref="K12" authorId="0" shapeId="0" xr:uid="{00000000-0006-0000-0300-000003000000}">
      <text>
        <r>
          <rPr>
            <b/>
            <sz val="9"/>
            <color indexed="81"/>
            <rFont val="Tahoma"/>
            <family val="2"/>
          </rPr>
          <t>SE DICIONAN CITAS DE MI</t>
        </r>
        <r>
          <rPr>
            <sz val="9"/>
            <color indexed="81"/>
            <rFont val="Tahoma"/>
            <family val="2"/>
          </rPr>
          <t xml:space="preserve">
1956 REPORTADAS HASTA OCTUBRE +58 CITAS DE MI REPORTADAS EN NOVIEMBRE </t>
        </r>
      </text>
    </comment>
    <comment ref="L12" authorId="0" shapeId="0" xr:uid="{00000000-0006-0000-0300-000004000000}">
      <text>
        <r>
          <rPr>
            <b/>
            <sz val="9"/>
            <color indexed="81"/>
            <rFont val="Tahoma"/>
            <family val="2"/>
          </rPr>
          <t xml:space="preserve">SE ADICIONA CITA SOLICITADA POR PQR
SE DICIONAN CITAS DE MI
3381 REPORTADAS HASTA OCTUBRE +124 CITAS DE MI REPORTADAS EN NOVIEMBRE </t>
        </r>
      </text>
    </comment>
    <comment ref="E19" authorId="0" shapeId="0" xr:uid="{00000000-0006-0000-0300-000005000000}">
      <text>
        <r>
          <rPr>
            <b/>
            <sz val="9"/>
            <color indexed="81"/>
            <rFont val="Tahoma"/>
            <family val="2"/>
          </rPr>
          <t xml:space="preserve">Dato modificado por estadistica para mayo. Era 82 </t>
        </r>
        <r>
          <rPr>
            <sz val="9"/>
            <color indexed="81"/>
            <rFont val="Tahoma"/>
            <family val="2"/>
          </rPr>
          <t xml:space="preserve">
</t>
        </r>
      </text>
    </comment>
    <comment ref="F19" authorId="0" shapeId="0" xr:uid="{00000000-0006-0000-0300-000006000000}">
      <text>
        <r>
          <rPr>
            <b/>
            <sz val="9"/>
            <color indexed="81"/>
            <rFont val="Tahoma"/>
            <family val="2"/>
          </rPr>
          <t>Dato modificado por estadistica para el mes de mayo, era 86</t>
        </r>
        <r>
          <rPr>
            <sz val="9"/>
            <color indexed="81"/>
            <rFont val="Tahoma"/>
            <family val="2"/>
          </rPr>
          <t xml:space="preserve">
</t>
        </r>
      </text>
    </comment>
    <comment ref="G24" authorId="0" shapeId="0" xr:uid="{00000000-0006-0000-0300-000007000000}">
      <text>
        <r>
          <rPr>
            <b/>
            <sz val="9"/>
            <color indexed="81"/>
            <rFont val="Tahoma"/>
            <family val="2"/>
          </rPr>
          <t xml:space="preserve">Ern este mes se recibe esta solicitud </t>
        </r>
        <r>
          <rPr>
            <sz val="9"/>
            <color indexed="81"/>
            <rFont val="Tahoma"/>
            <family val="2"/>
          </rPr>
          <t xml:space="preserve">
En el mes de octubre de 2000 me hicieron una cirugía en el hospital, ahora estoy en un tratamiento con el gastroenterologo el cual me solicita llevar los resultados de la patología pero yo no cuento con ellos, depronto en mi historia clínica aparece, por lo que solicito mi historia clínica, se pueden comunicar con migo para saber cómo puedo hacer</t>
        </r>
      </text>
    </comment>
    <comment ref="G25" authorId="0" shapeId="0" xr:uid="{00000000-0006-0000-0300-000008000000}">
      <text>
        <r>
          <rPr>
            <b/>
            <sz val="9"/>
            <color indexed="81"/>
            <rFont val="Tahoma"/>
            <family val="2"/>
          </rPr>
          <t xml:space="preserve">Se adiciona 1 solicitud que llego por PQR </t>
        </r>
        <r>
          <rPr>
            <sz val="9"/>
            <color indexed="81"/>
            <rFont val="Tahoma"/>
            <family val="2"/>
          </rPr>
          <t xml:space="preserve">
</t>
        </r>
      </text>
    </comment>
    <comment ref="H25" authorId="0" shapeId="0" xr:uid="{00000000-0006-0000-0300-000009000000}">
      <text>
        <r>
          <rPr>
            <b/>
            <sz val="9"/>
            <color indexed="81"/>
            <rFont val="Tahoma"/>
            <family val="2"/>
          </rPr>
          <t xml:space="preserve">Se adiciona 1 solicitud que entre por PQR </t>
        </r>
      </text>
    </comment>
    <comment ref="J25" authorId="0" shapeId="0" xr:uid="{00000000-0006-0000-0300-00000A000000}">
      <text>
        <r>
          <rPr>
            <b/>
            <sz val="9"/>
            <color indexed="81"/>
            <rFont val="Tahoma"/>
            <family val="2"/>
          </rPr>
          <t xml:space="preserve">ENTRAN 4 SOLICITUDES  POR PQR DEL MES DE JULIO </t>
        </r>
      </text>
    </comment>
    <comment ref="K25" authorId="0" shapeId="0" xr:uid="{00000000-0006-0000-0300-00000B000000}">
      <text>
        <r>
          <rPr>
            <b/>
            <sz val="9"/>
            <color indexed="81"/>
            <rFont val="Tahoma"/>
            <family val="2"/>
          </rPr>
          <t xml:space="preserve">SE ADICIONA 1 SOLICITUD QUE LLEGA POR PQR </t>
        </r>
        <r>
          <rPr>
            <sz val="9"/>
            <color indexed="81"/>
            <rFont val="Tahoma"/>
            <family val="2"/>
          </rPr>
          <t xml:space="preserve">
</t>
        </r>
      </text>
    </comment>
    <comment ref="G35" authorId="0" shapeId="0" xr:uid="{00000000-0006-0000-0300-00000C000000}">
      <text>
        <r>
          <rPr>
            <sz val="9"/>
            <color indexed="81"/>
            <rFont val="Tahoma"/>
            <family val="2"/>
          </rPr>
          <t>Queja:  Me dirigí a la farmacia de la clínica Santa Gertrudis AFIN para reclamar mis medicamentos que debo tomar todos los días entre ellos tomo las pastillas Eutirox dos pastillas una de 100 y otra de 50mg todas las mañanas, esta marca de pastillas se me ha venido entregando en dicha clínica desde hace varios años y la farmacia me entrega el medicamento genérico de otro laboratorio aludiendo que no lo hay en el laboratorio</t>
        </r>
        <r>
          <rPr>
            <sz val="9"/>
            <color indexed="81"/>
            <rFont val="Tahoma"/>
            <family val="2"/>
          </rPr>
          <t xml:space="preserve">
</t>
        </r>
      </text>
    </comment>
    <comment ref="G36" authorId="0" shapeId="0" xr:uid="{00000000-0006-0000-0300-00000D000000}">
      <text>
        <r>
          <rPr>
            <b/>
            <sz val="9"/>
            <color indexed="81"/>
            <rFont val="Tahoma"/>
            <family val="2"/>
          </rPr>
          <t xml:space="preserve">SE ADICIONA 1 SOLICITUD QUE LLEGA POR PQR </t>
        </r>
        <r>
          <rPr>
            <sz val="9"/>
            <color indexed="81"/>
            <rFont val="Tahoma"/>
            <family val="2"/>
          </rPr>
          <t xml:space="preserve">
</t>
        </r>
      </text>
    </comment>
    <comment ref="G38" authorId="0" shapeId="0" xr:uid="{00000000-0006-0000-0300-00000E000000}">
      <text>
        <r>
          <rPr>
            <sz val="9"/>
            <color indexed="81"/>
            <rFont val="Tahoma"/>
            <family val="2"/>
          </rPr>
          <t xml:space="preserve">Solicitud:  Solicito me sea aportado dato estadístico de los nacimientos ocurridos entre los días 09,10 y 11 de agosto del año 1990 en Hospital Manuel Uribe Angel; siendo de interés particular y personal, deseo que la información me sea detallada por día el número de nacidos vivos, especificados por # de sexo, cuántos de sexo masculino y cuántos de sexo femenino.  La información puede ser suministrada al correo electrónico (janethoroz@gmail.com):  Att, Luz Janeth Orozco Valencia, C.C.39.170.492
</t>
        </r>
      </text>
    </comment>
    <comment ref="G42" authorId="0" shapeId="0" xr:uid="{00000000-0006-0000-0300-00000F000000}">
      <text>
        <r>
          <rPr>
            <b/>
            <sz val="9"/>
            <color indexed="81"/>
            <rFont val="Tahoma"/>
            <family val="2"/>
          </rPr>
          <t xml:space="preserve">queja que interpone la usuaria por el cobro de copago realizado por el servicio, dicha orden registra exenta de cobro. esta queja llega a través de la EPS SURA.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Lucelly Alzate Rios</author>
  </authors>
  <commentList>
    <comment ref="I7" authorId="0" shapeId="0" xr:uid="{F3AF0E98-72EE-4A64-940F-A847FE062930}">
      <text>
        <r>
          <rPr>
            <b/>
            <sz val="9"/>
            <color indexed="81"/>
            <rFont val="Tahoma"/>
            <family val="2"/>
          </rPr>
          <t xml:space="preserve">SOLICITUD DE CITA QUE INGRESA POR ATENCIÓN AL USUARIO Y EN EL REPORTE DE PQR INICIALMENTE QUEDO REGISTRADA COMO QUEJA.  SE DESCARTA POR QUE ESTA SE ENCONTRABA RELACIONADA CON TODO DROGA Y A LA ESE LO QUE HACIAN ERA UNA SOLITUD DE CITA PARA REVALORACIÓN DE NEUMOLOGÍA </t>
        </r>
      </text>
    </comment>
    <comment ref="J7" authorId="0" shapeId="0" xr:uid="{C0BB7036-855A-4B98-9B39-C103DFE4FEB5}">
      <text>
        <r>
          <rPr>
            <sz val="12"/>
            <color indexed="81"/>
            <rFont val="Tahoma"/>
            <family val="2"/>
          </rPr>
          <t xml:space="preserve">1 solicitud recibida por atención al usuario de manera presencial </t>
        </r>
        <r>
          <rPr>
            <sz val="9"/>
            <color indexed="81"/>
            <rFont val="Tahoma"/>
            <family val="2"/>
          </rPr>
          <t xml:space="preserve">
Estadistica ajusta el dato adicionando 3 citas en el informe de agosto </t>
        </r>
      </text>
    </comment>
    <comment ref="L7" authorId="0" shapeId="0" xr:uid="{9D5279C0-A4ED-4FBA-9994-D256AEBA4F64}">
      <text>
        <r>
          <rPr>
            <b/>
            <sz val="9"/>
            <color indexed="81"/>
            <rFont val="Tahoma"/>
            <family val="2"/>
          </rPr>
          <t>SOLICITUD DE CITA QUE INGRESA POR ATENCIÓN AL USUARIO 19</t>
        </r>
      </text>
    </comment>
    <comment ref="H8" authorId="0" shapeId="0" xr:uid="{78849A6C-6DE9-4B78-9B20-FC34B73E8F55}">
      <text>
        <r>
          <rPr>
            <b/>
            <sz val="9"/>
            <color indexed="81"/>
            <rFont val="Tahoma"/>
            <family val="2"/>
          </rPr>
          <t xml:space="preserve">Estas 7 se recibieron directamente en la oficina de atención al usuario </t>
        </r>
      </text>
    </comment>
    <comment ref="I8" authorId="0" shapeId="0" xr:uid="{6B8735A3-EF3A-4E6E-8CBF-EF890063D5F8}">
      <text>
        <r>
          <rPr>
            <b/>
            <sz val="9"/>
            <color indexed="81"/>
            <rFont val="Tahoma"/>
            <family val="2"/>
          </rPr>
          <t xml:space="preserve">Se adicinan 6 solicitudes recibidas en la oficina de atención al usuario
2 más se redireccionan a la EPS por no tener convenio contractual para la atención y por no tener habilitado el servicio en el portafolio de oferta </t>
        </r>
      </text>
    </comment>
    <comment ref="J8" authorId="0" shapeId="0" xr:uid="{5A918E19-8CA4-45FD-B35D-569D8D36B343}">
      <text>
        <r>
          <rPr>
            <sz val="12"/>
            <color indexed="81"/>
            <rFont val="Tahoma"/>
            <family val="2"/>
          </rPr>
          <t xml:space="preserve">1 solicitud recibida por atención al usuario de manera presencia,l </t>
        </r>
        <r>
          <rPr>
            <sz val="9"/>
            <color indexed="81"/>
            <rFont val="Tahoma"/>
            <family val="2"/>
          </rPr>
          <t xml:space="preserve">
</t>
        </r>
      </text>
    </comment>
    <comment ref="G20" authorId="0" shapeId="0" xr:uid="{05F58BA8-A247-4B62-8F28-944E5541A739}">
      <text>
        <r>
          <rPr>
            <b/>
            <sz val="9"/>
            <color indexed="81"/>
            <rFont val="Tahoma"/>
            <family val="2"/>
          </rPr>
          <t>Se anexan 2 solicitude realizadas por aplicativo de PQR</t>
        </r>
      </text>
    </comment>
    <comment ref="H20" authorId="0" shapeId="0" xr:uid="{52891AEB-9CFD-430C-8FD6-C508E1DB4108}">
      <text>
        <r>
          <rPr>
            <b/>
            <sz val="9"/>
            <color indexed="81"/>
            <rFont val="Tahoma"/>
            <family val="2"/>
          </rPr>
          <t>3 RECIBIDAS EN ATENCIÓN AL USUARIO CON RADICADO DE PQR</t>
        </r>
      </text>
    </comment>
    <comment ref="I20" authorId="0" shapeId="0" xr:uid="{9A3775A4-7B23-4210-A801-C32F580FC845}">
      <text>
        <r>
          <rPr>
            <b/>
            <sz val="9"/>
            <color indexed="81"/>
            <rFont val="Tahoma"/>
            <family val="2"/>
          </rPr>
          <t xml:space="preserve">Se adicionan 4 solicitudes recibidas en atenciín al usuario.
Denegadas por incumplimiento de requisitosa </t>
        </r>
        <r>
          <rPr>
            <sz val="9"/>
            <color indexed="81"/>
            <rFont val="Tahoma"/>
            <family val="2"/>
          </rPr>
          <t xml:space="preserve">
</t>
        </r>
      </text>
    </comment>
    <comment ref="L20" authorId="0" shapeId="0" xr:uid="{7D2DCCC7-3E84-447D-99AB-47131887BAB5}">
      <text>
        <r>
          <rPr>
            <b/>
            <sz val="9"/>
            <color indexed="81"/>
            <rFont val="Tahoma"/>
            <family val="2"/>
          </rPr>
          <t xml:space="preserve">4 SOLICITUDES QUE INGRESAN POR ATENCION AL USUARIO </t>
        </r>
      </text>
    </comment>
    <comment ref="H42" authorId="0" shapeId="0" xr:uid="{C662F3A5-925E-45B7-BA77-1ADB11A4F624}">
      <text>
        <r>
          <rPr>
            <b/>
            <sz val="9"/>
            <color indexed="81"/>
            <rFont val="Tahoma"/>
            <family val="2"/>
          </rPr>
          <t xml:space="preserve">1 solicitud recibida por aplicativo de PQR que esta incorporada al informe emitido por vacunación </t>
        </r>
      </text>
    </comment>
    <comment ref="I42" authorId="0" shapeId="0" xr:uid="{434E7DE2-55A7-4667-8357-A7566FA34109}">
      <text>
        <r>
          <rPr>
            <b/>
            <sz val="9"/>
            <color indexed="81"/>
            <rFont val="Tahoma"/>
            <family val="2"/>
          </rPr>
          <t xml:space="preserve">1 solicitud recibida por aplicativo de PQR que esta incorporada al informe emitido por vacunación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Lucelly Alzate Rios</author>
    <author>Elkin Evelio Palacio Herrera</author>
  </authors>
  <commentList>
    <comment ref="F20" authorId="0" shapeId="0" xr:uid="{4BFE7545-3194-4898-907B-CBFD9B63B418}">
      <text>
        <r>
          <rPr>
            <b/>
            <sz val="10"/>
            <color indexed="81"/>
            <rFont val="Tahoma"/>
            <family val="2"/>
          </rPr>
          <t>1 RECIBIDA POR APLICATIVO DE PQR</t>
        </r>
      </text>
    </comment>
    <comment ref="H30" authorId="1" shapeId="0" xr:uid="{3B69DB4E-20A6-422B-A3CD-217C4B3CB54C}">
      <text>
        <r>
          <rPr>
            <b/>
            <sz val="9"/>
            <color indexed="81"/>
            <rFont val="Tahoma"/>
            <family val="2"/>
          </rPr>
          <t>Elkin Evelio Palacio Herrera:</t>
        </r>
        <r>
          <rPr>
            <sz val="9"/>
            <color indexed="81"/>
            <rFont val="Tahoma"/>
            <family val="2"/>
          </rPr>
          <t xml:space="preserve">
REPORTADA POR NATALIA AGUDELO, JEFE SERVICIO FARMACÉUTICO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Lucelly Alzate Rios</author>
  </authors>
  <commentList>
    <comment ref="C14" authorId="0" shapeId="0" xr:uid="{00000000-0006-0000-0600-000001000000}">
      <text>
        <r>
          <rPr>
            <b/>
            <sz val="9"/>
            <color indexed="81"/>
            <rFont val="Tahoma"/>
            <family val="2"/>
          </rPr>
          <t xml:space="preserve">Demora en el servicio </t>
        </r>
        <r>
          <rPr>
            <sz val="9"/>
            <color indexed="81"/>
            <rFont val="Tahoma"/>
            <family val="2"/>
          </rPr>
          <t xml:space="preserve">
</t>
        </r>
      </text>
    </comment>
    <comment ref="D14" authorId="0" shapeId="0" xr:uid="{00000000-0006-0000-0600-000002000000}">
      <text>
        <r>
          <rPr>
            <b/>
            <sz val="9"/>
            <color indexed="81"/>
            <rFont val="Tahoma"/>
            <family val="2"/>
          </rPr>
          <t xml:space="preserve">Demora en el servicio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Lucelly Alzate Rios</author>
  </authors>
  <commentList>
    <comment ref="B3" authorId="0" shapeId="0" xr:uid="{02063B34-BC82-42EC-AA05-A4BEEC9A4B51}">
      <text>
        <r>
          <rPr>
            <b/>
            <sz val="9"/>
            <color indexed="81"/>
            <rFont val="Tahoma"/>
            <family val="2"/>
          </rPr>
          <t xml:space="preserve">2 Redireccinados a SAVIA por no convenio y por no habilitación de servicio en portafolio ofertado </t>
        </r>
      </text>
    </comment>
    <comment ref="C3" authorId="0" shapeId="0" xr:uid="{7601D062-070F-4729-AC2A-2F4DFD8A5A62}">
      <text>
        <r>
          <rPr>
            <sz val="9"/>
            <color indexed="81"/>
            <rFont val="Tahoma"/>
            <family val="2"/>
          </rPr>
          <t xml:space="preserve">1 Denegada por que no se tiene registro activo en el SISBEN
5 Denegadas por que el servicio solicitado no es ofertado en el hospital. Se redireccionan a su asegurador 
3 Denegadas por  NO PERTINENCIA.   Atenciones ya prestadas 
</t>
        </r>
      </text>
    </comment>
    <comment ref="D3" authorId="0" shapeId="0" xr:uid="{ABF72098-7DC4-4120-B8E4-855C043634CA}">
      <text>
        <r>
          <rPr>
            <b/>
            <sz val="9"/>
            <color indexed="81"/>
            <rFont val="Tahoma"/>
            <family val="2"/>
          </rPr>
          <t>5626 Usuaria  Sabia salud.  No es posible contactar a la usuaria por parte de la ESE y la EAPB 
5657 Paciente Salud Tota: no está ofertada la consulta de hematología de primera vez para pacientes de Salud Total.
5687: Se le informo la dificultad en las agendas de Urología; Se toman datos y se pondrá en una lista de espera
5726: no se cuenta con disponibilidad de citas para terapias neurales
5750: a la usuaria se le informo que las cirugías por el momento no se van a realizar en la Institución. El equipo que se requiere para este tipo de procedimientos se daño 
5755: Aun no encontramos a la espera de la programación de agendas de urología para el mes de septiembre una vez se cuente con ella se establecerá comunicación con la usuaria
5781: se informa que el Hospital Manuel Uribe Ángel, no maneja la especialidad de Cardiología Pediatría,
5650: no contamos con el servicio solicitado. 
5656: En el Hospital Manuel Uribe Angel no está ofertada la consulta de hematología de primera vez para pacientes de EPS Sanitas</t>
        </r>
      </text>
    </comment>
    <comment ref="E3" authorId="0" shapeId="0" xr:uid="{B40343BA-CEDF-4C33-8960-E3B88024F8ED}">
      <text>
        <r>
          <rPr>
            <b/>
            <sz val="9"/>
            <color indexed="81"/>
            <rFont val="Tahoma"/>
            <family val="2"/>
          </rPr>
          <t>5907  Paciente EPS SANITAS:  Se realiza verificación de las agendas de neumología, con esta especialidad se encuentra oportunidad de citas para el mes de diciembre, actualmente el usuario no cuenta con cita programada para el Hospital Manuel Uribe. En este caso y con el fin de garantizar la atención oportuna al usuario recomendamos re direccionar el paciente a otra IPS</t>
        </r>
        <r>
          <rPr>
            <sz val="9"/>
            <color indexed="81"/>
            <rFont val="Tahoma"/>
            <family val="2"/>
          </rPr>
          <t xml:space="preserve">
</t>
        </r>
      </text>
    </comment>
    <comment ref="B7" authorId="0" shapeId="0" xr:uid="{10B2610E-DD7F-47C3-9161-AF6CD76EE850}">
      <text>
        <r>
          <rPr>
            <sz val="9"/>
            <color indexed="81"/>
            <rFont val="Tahoma"/>
            <family val="2"/>
          </rPr>
          <t>1 NA se rediirecciono a SURA, ya que la solicitud es para la EAPB</t>
        </r>
        <r>
          <rPr>
            <b/>
            <sz val="9"/>
            <color indexed="81"/>
            <rFont val="Tahoma"/>
            <family val="2"/>
          </rPr>
          <t xml:space="preserve"> </t>
        </r>
        <r>
          <rPr>
            <sz val="9"/>
            <color indexed="81"/>
            <rFont val="Tahoma"/>
            <family val="2"/>
          </rPr>
          <t xml:space="preserve">
4 Solicitudes recibidas por atención al usuario y denegadas por incumplimiento de requisitos </t>
        </r>
      </text>
    </comment>
    <comment ref="C9" authorId="0" shapeId="0" xr:uid="{980F9494-D119-44F5-B6A3-4C85EF4F9D92}">
      <text>
        <r>
          <rPr>
            <sz val="9"/>
            <color indexed="81"/>
            <rFont val="Tahoma"/>
            <family val="2"/>
          </rPr>
          <t>Derecho de petición denegado por   el área juridica  por NO PERTINENCIA DE SOLICITUD</t>
        </r>
      </text>
    </comment>
    <comment ref="B11" authorId="0" shapeId="0" xr:uid="{3334B09D-41E6-4D55-A2E6-47028533DE48}">
      <text>
        <r>
          <rPr>
            <b/>
            <sz val="9"/>
            <color indexed="81"/>
            <rFont val="Tahoma"/>
            <family val="2"/>
          </rPr>
          <t xml:space="preserve">Denegada por no convenio </t>
        </r>
      </text>
    </comment>
  </commentList>
</comments>
</file>

<file path=xl/sharedStrings.xml><?xml version="1.0" encoding="utf-8"?>
<sst xmlns="http://schemas.openxmlformats.org/spreadsheetml/2006/main" count="642" uniqueCount="130">
  <si>
    <t>¿Número de PQRD recibidas?</t>
  </si>
  <si>
    <t>¿Número total de solicitudes realizadas (En línea, parcialmente en línea y presenciales)?</t>
  </si>
  <si>
    <t>¿Número de solicitudes resueltas de forma presencial?</t>
  </si>
  <si>
    <t>¿Número de solicitudes resueltas parcialmente en línea?</t>
  </si>
  <si>
    <t>Enero</t>
  </si>
  <si>
    <t>Febrero</t>
  </si>
  <si>
    <t>Marzo</t>
  </si>
  <si>
    <t>Abril</t>
  </si>
  <si>
    <t>Acumulado</t>
  </si>
  <si>
    <t>Atención inicial de urgencia</t>
  </si>
  <si>
    <t>Certificado de defunción</t>
  </si>
  <si>
    <t>Examen de laboratorio clínico</t>
  </si>
  <si>
    <t>Historia clínica</t>
  </si>
  <si>
    <t>Terapia</t>
  </si>
  <si>
    <t>Dispensación de medicamentos y dispositivos médicos</t>
  </si>
  <si>
    <t>Certificado de nacido vivo</t>
  </si>
  <si>
    <t>Certificado de paz y salvo</t>
  </si>
  <si>
    <t>Radiología e imágenes diagnósticas</t>
  </si>
  <si>
    <t>Datos de operación para formatos integrados</t>
  </si>
  <si>
    <t>Trámites inscritos en SUIT</t>
  </si>
  <si>
    <t>Asignación de cita para la prestación de servicios de salud</t>
  </si>
  <si>
    <t>Carlos Arroyave</t>
  </si>
  <si>
    <t>Diana Saldarriaga</t>
  </si>
  <si>
    <t>Gloria Tapias</t>
  </si>
  <si>
    <t>Natalia Agudelo</t>
  </si>
  <si>
    <t>Adriana Posada</t>
  </si>
  <si>
    <t>Ligia Orozco
Piedad Diez Alvarez</t>
  </si>
  <si>
    <t>Adriana Posada
(Dinámica)</t>
  </si>
  <si>
    <t>Observaciones</t>
  </si>
  <si>
    <t>Información de Santa Gertrudis</t>
  </si>
  <si>
    <t xml:space="preserve">Mayo </t>
  </si>
  <si>
    <t>Laboratorios realizados en el hospital de forma ambulatoria.</t>
  </si>
  <si>
    <t xml:space="preserve">Solicitudes recibidas en el archivo clínico de forma presencial y por correo por parte del usuario o un tercero con previa autorización.
</t>
  </si>
  <si>
    <t xml:space="preserve">Certificados de nacido vivo diligenciados en el HMUA </t>
  </si>
  <si>
    <t xml:space="preserve">Corresponden a las citas asignadas durante ese periodo por medio de la línea telefónica en la consulta externa especializada, y en las sedes las consultas de medicina general y de odontología. Pendiente solicitud para diferenciar por sistema de canal de atención para asignación. </t>
  </si>
  <si>
    <t xml:space="preserve">Corresponden a las citas asignadas durante ese periodo por medio de la línea telefónica. Pendiente solicitud para diferenciar por sistema de canal de atención para asignación. </t>
  </si>
  <si>
    <t>Incluye Santa Gertrudis</t>
  </si>
  <si>
    <t>No solicitar número de atenciones para el mes de Junio</t>
  </si>
  <si>
    <t>Junio</t>
  </si>
  <si>
    <t>Julio</t>
  </si>
  <si>
    <t>Agosto</t>
  </si>
  <si>
    <t>Septiembre</t>
  </si>
  <si>
    <t>Octubre</t>
  </si>
  <si>
    <t>Noviembre</t>
  </si>
  <si>
    <t>Diciembre</t>
  </si>
  <si>
    <r>
      <t xml:space="preserve">
</t>
    </r>
    <r>
      <rPr>
        <sz val="8"/>
        <color rgb="FFFF0000"/>
        <rFont val="Calibri"/>
        <family val="2"/>
        <scheme val="minor"/>
      </rPr>
      <t xml:space="preserve">
07/06/2018:</t>
    </r>
    <r>
      <rPr>
        <sz val="8"/>
        <rFont val="Calibri"/>
        <family val="2"/>
        <scheme val="minor"/>
      </rPr>
      <t xml:space="preserve"> Sin solicitudes
</t>
    </r>
    <r>
      <rPr>
        <sz val="8"/>
        <color rgb="FFFF0000"/>
        <rFont val="Calibri"/>
        <family val="2"/>
        <scheme val="minor"/>
      </rPr>
      <t>06/08/2018:</t>
    </r>
    <r>
      <rPr>
        <sz val="8"/>
        <rFont val="Calibri"/>
        <family val="2"/>
        <scheme val="minor"/>
      </rPr>
      <t xml:space="preserve"> Sin solicitudes
</t>
    </r>
  </si>
  <si>
    <t>% Var</t>
  </si>
  <si>
    <t>-</t>
  </si>
  <si>
    <t>relación quejas Vs N solicitudes</t>
  </si>
  <si>
    <t>En reunión con el área de sistemas de información y atención al usuario, se decide que las solicitudes de corrección de los datos del certificado, no deben hacer parte de las PWRSD pues no son manisfestaciones de insatisfacción y no se adapta a las definiciones institucionales dentro del proceso de PQR. Por lo tanto a partir del mes de junio se implementa.</t>
  </si>
  <si>
    <t>No se toma en cuenta para la priorización de esta tramite por reclasificación de PQRS con  sist infom y AU.</t>
  </si>
  <si>
    <t>Responsable del proceso</t>
  </si>
  <si>
    <t xml:space="preserve">TRAMITE </t>
  </si>
  <si>
    <t>TOTAL MANIFESTACIONES 2018</t>
  </si>
  <si>
    <t>TOTAL MANIFESTACIONES RESULTAS 2018</t>
  </si>
  <si>
    <t>PQRD</t>
  </si>
  <si>
    <t xml:space="preserve">Servicios de vacunación </t>
  </si>
  <si>
    <t xml:space="preserve">Vacunación </t>
  </si>
  <si>
    <t xml:space="preserve">TRÁMITES MÁS SOLICITADOS </t>
  </si>
  <si>
    <t xml:space="preserve">1 día </t>
  </si>
  <si>
    <t>a. ¿Cuánto tiempo (en días) demoraba la entidad en entregar el trámite/servicio más demandado desde la recepción de la solicitud del usuario hasta la entrega del producto de dicha solicitud, cuando el trámite/servicio se ofrecía de forma presencial?</t>
  </si>
  <si>
    <t>b. ¿Cuánto tiempo (en días) demora la entidad entregar el mismo trámite/servicio más demandado en línea, desde la recepción de la solicitud del usuario hasta la entrega del producto de dicha solicitud?</t>
  </si>
  <si>
    <t xml:space="preserve">3 días </t>
  </si>
  <si>
    <t xml:space="preserve">NA </t>
  </si>
  <si>
    <t>c. ¿Cuánto tiempo (en días) demoraba la entidad en entregar el segundo trámite/servicio más demandado desde la recepción de la solicitud del usuario hasta la entrega del producto de dicha solicitud, cuando el trámite/servicio se ofrecía de forma presencial?</t>
  </si>
  <si>
    <t>d. ¿Cuánto tiempo (en días) demora la entidad entregar el mismo segundo trámite más demandado en línea, desde la recepción de la solicitud del usuario hasta la entrega del producto de dicha solicitud?</t>
  </si>
  <si>
    <t>e.  ¿Cuánto tiempo (en días) demoraba la entidad en entregar el tercer trámite/servicio más demandado desde la recepción de la solicitud del usuario hasta la entrega del producto de dicha solicitud, cuando el trámite/servicio se ofrecía de forma presencial?</t>
  </si>
  <si>
    <t>f. ¿Cuánto tiempo (en días) demora la entidad entregar el mismo tercer trámite más demandado en línea, desde la recepción de la solicitud del usuario hasta la entrega del producto de dicha solicitud?</t>
  </si>
  <si>
    <t>g. ¿Cuánto pagaba el usuario a la entidad por realizar el primer trámite más demandado cuando debía hacerlo de forma presencial?</t>
  </si>
  <si>
    <t>h. ¿Cuánto paga el usuario a la entidad por realizar el mismo primer trámite más demandado al hacerlo en línea?</t>
  </si>
  <si>
    <t xml:space="preserve">i. ¿Cuánto pagaba el usuario a la entidad por realizar el segundo trámite más demandado cuando debía hacerlo de forma presencial?
</t>
  </si>
  <si>
    <t xml:space="preserve">j. ¿Cuánto paga el usuario a la entidad por realizar el mismo segundo trámite más demandado al hacerlo en línea?
</t>
  </si>
  <si>
    <t xml:space="preserve">k. ¿Cuánto pagaba el usuario a la entidad por realizar el tercer trámite más demandado cuando debía hacerlo de forma presencial?
</t>
  </si>
  <si>
    <t>l. ¿Cuánto paga el usuario a la entidad por realizar el mismo tercer trámite más demandado al hacerlo en línea?</t>
  </si>
  <si>
    <t>TOTAL 
JUNIO 2019</t>
  </si>
  <si>
    <t xml:space="preserve">LUGAR POR NUMERO DE SOLICITUDES </t>
  </si>
  <si>
    <t xml:space="preserve">Depende del tipo de exámen </t>
  </si>
  <si>
    <t>Depende del costo del medicamento</t>
  </si>
  <si>
    <t xml:space="preserve">Depende de la EAPB  ala cual pertenece el paciente, el tipo de cita que esté solicitando y la localización geografica del usuario en relación al hospital </t>
  </si>
  <si>
    <t xml:space="preserve">Trámites </t>
  </si>
  <si>
    <t xml:space="preserve">Procedimientos </t>
  </si>
  <si>
    <t>Trámites y Otros Procedimientos  inscritos en SUIT</t>
  </si>
  <si>
    <t xml:space="preserve">TOTAL </t>
  </si>
  <si>
    <t xml:space="preserve">TOTAL TRÁMITES </t>
  </si>
  <si>
    <t xml:space="preserve">TOTAL OTROS PROCEDIMIENTOS </t>
  </si>
  <si>
    <t>TOTAL PQRD</t>
  </si>
  <si>
    <t xml:space="preserve">PROPORCIÓN DE PQRD/ TRÁMITES </t>
  </si>
  <si>
    <t>ENE</t>
  </si>
  <si>
    <t>FEB</t>
  </si>
  <si>
    <t>MAR</t>
  </si>
  <si>
    <t>ABR</t>
  </si>
  <si>
    <t>MAY</t>
  </si>
  <si>
    <t>JUN</t>
  </si>
  <si>
    <t>JUL</t>
  </si>
  <si>
    <t>AGO</t>
  </si>
  <si>
    <t>SEP</t>
  </si>
  <si>
    <t>OCT</t>
  </si>
  <si>
    <t xml:space="preserve">ACUMULADO </t>
  </si>
  <si>
    <t xml:space="preserve">TRÁMITE / PROCEDIMIENTO </t>
  </si>
  <si>
    <t>NOV</t>
  </si>
  <si>
    <t>DIC</t>
  </si>
  <si>
    <t>Vacunación</t>
  </si>
  <si>
    <t xml:space="preserve">Imaginología </t>
  </si>
  <si>
    <t xml:space="preserve">Reportadas por DINAMICA </t>
  </si>
  <si>
    <t>TRIM 1</t>
  </si>
  <si>
    <t>TRIM 2</t>
  </si>
  <si>
    <t>TRIM 3</t>
  </si>
  <si>
    <t>TRIM 4</t>
  </si>
  <si>
    <t xml:space="preserve">REPORTE ENTREGADO EN NOVIEMBRE </t>
  </si>
  <si>
    <t>REPORTE ENTREGADO EN OCTUBRE</t>
  </si>
  <si>
    <t xml:space="preserve">VALIDACIÓN CON ESTADISTICA POR CAMBIO EN DATOS </t>
  </si>
  <si>
    <t xml:space="preserve">DENEGADOS </t>
  </si>
  <si>
    <t>Fuente: Atención al Usuario</t>
  </si>
  <si>
    <t>RESPONSABLE</t>
  </si>
  <si>
    <t>ESTADÍSTICA</t>
  </si>
  <si>
    <t>BAJA COMPLEJIDAD</t>
  </si>
  <si>
    <t>Número de personas vacunadas PAI+COVID</t>
  </si>
  <si>
    <t>Número de solicitudes de vacunación resueltas de forma presencial (PAI)</t>
  </si>
  <si>
    <t>Número de solicitudes de vacunación resueltas de forma presencial (COVID)</t>
  </si>
  <si>
    <t>ATENCIÓN AL USUARIO</t>
  </si>
  <si>
    <t>Número de horas requeridas</t>
  </si>
  <si>
    <t>dias laborales</t>
  </si>
  <si>
    <t>factor</t>
  </si>
  <si>
    <t>horas promedio mes</t>
  </si>
  <si>
    <t>TESORERÍA
(Eudes Fabiady)</t>
  </si>
  <si>
    <t>GRUPO AFIN</t>
  </si>
  <si>
    <t>Número de minutros requeridos (Circular 0044 de 2013 PAI WEB)</t>
  </si>
  <si>
    <t># de Personas</t>
  </si>
  <si>
    <t># de Personas (mínimo ajustado)</t>
  </si>
  <si>
    <t>De acuerdo con la validación de quedjas asociadas a PQRD estas ascienden a 981 que corresponde al 0.39% respecto a los 253.951 tamites y procedimientos, conserva el mismo porcentaje que en el año anterior, significativamente inferior al límite del 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</si>
</sst>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_(* #,##0_);_(* \(#,##0\);_(* &quot;-&quot;??_);_(@_)"/>
  </numFmts>
  <fonts count="7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3D5B"/>
      <name val="Tahoma"/>
      <family val="2"/>
    </font>
    <font>
      <b/>
      <sz val="8"/>
      <color rgb="FF003D5B"/>
      <name val="Tahoma"/>
      <family val="2"/>
    </font>
    <font>
      <sz val="8"/>
      <color theme="1"/>
      <name val="Calibri"/>
      <family val="2"/>
      <scheme val="minor"/>
    </font>
    <font>
      <sz val="8"/>
      <color rgb="FFFF0000"/>
      <name val="Calibri"/>
      <family val="2"/>
      <scheme val="minor"/>
    </font>
    <font>
      <sz val="8"/>
      <name val="Calibri"/>
      <family val="2"/>
      <scheme val="minor"/>
    </font>
    <font>
      <sz val="9"/>
      <color indexed="81"/>
      <name val="Tahoma"/>
      <family val="2"/>
    </font>
    <font>
      <b/>
      <sz val="9"/>
      <color indexed="81"/>
      <name val="Tahoma"/>
      <family val="2"/>
    </font>
    <font>
      <sz val="12"/>
      <color rgb="FF003D5B"/>
      <name val="Tahoma"/>
      <family val="2"/>
    </font>
    <font>
      <sz val="14"/>
      <color theme="1"/>
      <name val="Calibri"/>
      <family val="2"/>
      <scheme val="minor"/>
    </font>
    <font>
      <sz val="14"/>
      <name val="Calibri"/>
      <family val="2"/>
      <scheme val="minor"/>
    </font>
    <font>
      <b/>
      <sz val="12"/>
      <color rgb="FF003D5B"/>
      <name val="Tahoma"/>
      <family val="2"/>
    </font>
    <font>
      <sz val="16"/>
      <color rgb="FF003D5B"/>
      <name val="Tahoma"/>
      <family val="2"/>
    </font>
    <font>
      <sz val="11"/>
      <color rgb="FF003D5B"/>
      <name val="Tahoma"/>
      <family val="2"/>
    </font>
    <font>
      <sz val="16"/>
      <color theme="1"/>
      <name val="Calibri"/>
      <family val="2"/>
      <scheme val="minor"/>
    </font>
    <font>
      <sz val="16"/>
      <name val="Calibri"/>
      <family val="2"/>
      <scheme val="minor"/>
    </font>
    <font>
      <b/>
      <sz val="16"/>
      <color rgb="FF003D5B"/>
      <name val="Tahoma"/>
      <family val="2"/>
    </font>
    <font>
      <b/>
      <sz val="16"/>
      <color theme="1"/>
      <name val="Calibri"/>
      <family val="2"/>
      <scheme val="minor"/>
    </font>
    <font>
      <b/>
      <sz val="18"/>
      <color rgb="FF003D5B"/>
      <name val="Tahoma"/>
      <family val="2"/>
    </font>
    <font>
      <b/>
      <sz val="16"/>
      <color theme="0"/>
      <name val="Calibri"/>
      <family val="2"/>
      <scheme val="minor"/>
    </font>
    <font>
      <b/>
      <sz val="11"/>
      <color rgb="FF003D5B"/>
      <name val="Tahoma"/>
      <family val="2"/>
    </font>
    <font>
      <b/>
      <sz val="8"/>
      <color theme="0"/>
      <name val="Calibri"/>
      <family val="2"/>
      <scheme val="minor"/>
    </font>
    <font>
      <b/>
      <sz val="12"/>
      <color theme="0"/>
      <name val="Calibri"/>
      <family val="2"/>
      <scheme val="minor"/>
    </font>
    <font>
      <b/>
      <sz val="26"/>
      <color theme="1"/>
      <name val="Calibri"/>
      <family val="2"/>
      <scheme val="minor"/>
    </font>
    <font>
      <b/>
      <sz val="20"/>
      <color theme="1"/>
      <name val="Calibri"/>
      <family val="2"/>
      <scheme val="minor"/>
    </font>
    <font>
      <b/>
      <sz val="24"/>
      <color theme="1"/>
      <name val="Calibri"/>
      <family val="2"/>
      <scheme val="minor"/>
    </font>
    <font>
      <b/>
      <sz val="16"/>
      <color rgb="FF003D5B"/>
      <name val="Arial"/>
      <family val="2"/>
    </font>
    <font>
      <sz val="11"/>
      <color rgb="FF003D5B"/>
      <name val="Arial"/>
      <family val="2"/>
    </font>
    <font>
      <sz val="11"/>
      <color rgb="FF1F497D"/>
      <name val="Calibri"/>
      <family val="2"/>
      <scheme val="minor"/>
    </font>
    <font>
      <sz val="16"/>
      <color rgb="FF1F497D"/>
      <name val="Calibri"/>
      <family val="2"/>
      <scheme val="minor"/>
    </font>
    <font>
      <sz val="11"/>
      <color rgb="FFFF0000"/>
      <name val="Arial"/>
      <family val="2"/>
    </font>
    <font>
      <b/>
      <sz val="16"/>
      <color theme="0"/>
      <name val="Tahoma"/>
      <family val="2"/>
    </font>
    <font>
      <sz val="10"/>
      <color theme="1"/>
      <name val="Calibri"/>
      <family val="2"/>
      <scheme val="minor"/>
    </font>
    <font>
      <sz val="18"/>
      <color theme="3"/>
      <name val="Cambria"/>
      <family val="2"/>
      <scheme val="major"/>
    </font>
    <font>
      <sz val="11"/>
      <color rgb="FF9C5700"/>
      <name val="Calibri"/>
      <family val="2"/>
      <scheme val="minor"/>
    </font>
    <font>
      <sz val="20"/>
      <color rgb="FF003D5B"/>
      <name val="Tahoma"/>
      <family val="2"/>
    </font>
    <font>
      <sz val="20"/>
      <color theme="1"/>
      <name val="Calibri"/>
      <family val="2"/>
      <scheme val="minor"/>
    </font>
    <font>
      <sz val="20"/>
      <name val="Calibri"/>
      <family val="2"/>
      <scheme val="minor"/>
    </font>
    <font>
      <sz val="14"/>
      <color rgb="FFFF0000"/>
      <name val="Calibri"/>
      <family val="2"/>
      <scheme val="minor"/>
    </font>
    <font>
      <b/>
      <sz val="22"/>
      <color rgb="FF003D5B"/>
      <name val="Tahoma"/>
      <family val="2"/>
    </font>
    <font>
      <sz val="48"/>
      <color theme="1"/>
      <name val="Calibri"/>
      <family val="2"/>
      <scheme val="minor"/>
    </font>
    <font>
      <sz val="24"/>
      <color theme="1"/>
      <name val="Calibri"/>
      <family val="2"/>
      <scheme val="minor"/>
    </font>
    <font>
      <sz val="22"/>
      <color rgb="FF003D5B"/>
      <name val="Tahoma"/>
      <family val="2"/>
    </font>
    <font>
      <sz val="24"/>
      <name val="Calibri"/>
      <family val="2"/>
      <scheme val="minor"/>
    </font>
    <font>
      <b/>
      <sz val="26"/>
      <color rgb="FF003D5B"/>
      <name val="Tahoma"/>
      <family val="2"/>
    </font>
    <font>
      <b/>
      <sz val="24"/>
      <color rgb="FF003D5B"/>
      <name val="Tahoma"/>
      <family val="2"/>
    </font>
    <font>
      <sz val="12"/>
      <color indexed="81"/>
      <name val="Tahoma"/>
      <family val="2"/>
    </font>
    <font>
      <b/>
      <sz val="20"/>
      <color rgb="FF003D5B"/>
      <name val="Tahoma"/>
      <family val="2"/>
    </font>
    <font>
      <sz val="15"/>
      <color theme="1"/>
      <name val="Calibri"/>
      <family val="2"/>
      <scheme val="minor"/>
    </font>
    <font>
      <b/>
      <sz val="22"/>
      <color theme="1"/>
      <name val="Calibri"/>
      <family val="2"/>
      <scheme val="minor"/>
    </font>
    <font>
      <b/>
      <sz val="10"/>
      <color indexed="81"/>
      <name val="Tahoma"/>
      <family val="2"/>
    </font>
    <font>
      <sz val="12"/>
      <color theme="1"/>
      <name val="Calibri"/>
      <family val="2"/>
      <scheme val="minor"/>
    </font>
    <font>
      <b/>
      <sz val="14"/>
      <color theme="1"/>
      <name val="Calibri"/>
      <family val="2"/>
      <scheme val="minor"/>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9" tint="-0.249977111117893"/>
        <bgColor indexed="64"/>
      </patternFill>
    </fill>
    <fill>
      <patternFill patternType="solid">
        <fgColor theme="1"/>
        <bgColor indexed="64"/>
      </patternFill>
    </fill>
    <fill>
      <patternFill patternType="solid">
        <fgColor theme="5"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C00000"/>
        <bgColor indexed="64"/>
      </patternFill>
    </fill>
    <fill>
      <patternFill patternType="solid">
        <fgColor theme="5" tint="0.59999389629810485"/>
        <bgColor indexed="64"/>
      </patternFill>
    </fill>
    <fill>
      <patternFill patternType="solid">
        <fgColor rgb="FFFFFF0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bgColor indexed="64"/>
      </patternFill>
    </fill>
    <fill>
      <patternFill patternType="solid">
        <fgColor theme="9" tint="0.59999389629810485"/>
        <bgColor indexed="64"/>
      </patternFill>
    </fill>
  </fills>
  <borders count="8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medium">
        <color theme="3"/>
      </left>
      <right style="thin">
        <color theme="3"/>
      </right>
      <top style="thin">
        <color theme="3"/>
      </top>
      <bottom/>
      <diagonal/>
    </border>
    <border>
      <left style="medium">
        <color theme="3"/>
      </left>
      <right style="thin">
        <color theme="3"/>
      </right>
      <top/>
      <bottom/>
      <diagonal/>
    </border>
    <border>
      <left style="medium">
        <color theme="3"/>
      </left>
      <right style="thin">
        <color theme="3"/>
      </right>
      <top/>
      <bottom style="thin">
        <color theme="3"/>
      </bottom>
      <diagonal/>
    </border>
    <border>
      <left/>
      <right style="medium">
        <color theme="3"/>
      </right>
      <top style="medium">
        <color theme="3"/>
      </top>
      <bottom/>
      <diagonal/>
    </border>
    <border>
      <left/>
      <right style="medium">
        <color theme="3"/>
      </right>
      <top/>
      <bottom/>
      <diagonal/>
    </border>
    <border>
      <left style="medium">
        <color indexed="64"/>
      </left>
      <right style="medium">
        <color indexed="64"/>
      </right>
      <top style="medium">
        <color indexed="64"/>
      </top>
      <bottom style="medium">
        <color indexed="64"/>
      </bottom>
      <diagonal/>
    </border>
    <border>
      <left style="medium">
        <color theme="3"/>
      </left>
      <right style="medium">
        <color theme="3"/>
      </right>
      <top style="medium">
        <color theme="3"/>
      </top>
      <bottom/>
      <diagonal/>
    </border>
    <border>
      <left style="medium">
        <color theme="3"/>
      </left>
      <right style="medium">
        <color theme="3"/>
      </right>
      <top/>
      <bottom/>
      <diagonal/>
    </border>
    <border>
      <left style="medium">
        <color theme="3"/>
      </left>
      <right style="medium">
        <color theme="3"/>
      </right>
      <top/>
      <bottom style="medium">
        <color theme="3"/>
      </bottom>
      <diagonal/>
    </border>
    <border>
      <left style="thin">
        <color theme="3"/>
      </left>
      <right/>
      <top/>
      <bottom style="thin">
        <color theme="3"/>
      </bottom>
      <diagonal/>
    </border>
    <border>
      <left style="thin">
        <color theme="3"/>
      </left>
      <right/>
      <top style="thin">
        <color theme="3"/>
      </top>
      <bottom/>
      <diagonal/>
    </border>
    <border>
      <left style="thin">
        <color theme="3"/>
      </left>
      <right/>
      <top style="medium">
        <color theme="3"/>
      </top>
      <bottom style="thin">
        <color theme="3"/>
      </bottom>
      <diagonal/>
    </border>
    <border>
      <left style="thin">
        <color theme="3"/>
      </left>
      <right/>
      <top style="thin">
        <color theme="3"/>
      </top>
      <bottom style="thin">
        <color theme="3"/>
      </bottom>
      <diagonal/>
    </border>
    <border>
      <left style="thin">
        <color theme="3"/>
      </left>
      <right/>
      <top style="thin">
        <color theme="3"/>
      </top>
      <bottom style="medium">
        <color theme="3"/>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3"/>
      </left>
      <right/>
      <top style="medium">
        <color theme="3"/>
      </top>
      <bottom/>
      <diagonal/>
    </border>
    <border>
      <left style="medium">
        <color theme="3"/>
      </left>
      <right style="thin">
        <color theme="3"/>
      </right>
      <top/>
      <bottom style="medium">
        <color theme="3"/>
      </bottom>
      <diagonal/>
    </border>
    <border>
      <left/>
      <right style="medium">
        <color theme="3"/>
      </right>
      <top/>
      <bottom style="medium">
        <color theme="3"/>
      </bottom>
      <diagonal/>
    </border>
    <border>
      <left style="thin">
        <color theme="3"/>
      </left>
      <right/>
      <top/>
      <bottom/>
      <diagonal/>
    </border>
    <border>
      <left style="thin">
        <color theme="3"/>
      </left>
      <right style="thin">
        <color theme="3"/>
      </right>
      <top style="medium">
        <color theme="3"/>
      </top>
      <bottom/>
      <diagonal/>
    </border>
    <border>
      <left style="thin">
        <color theme="3"/>
      </left>
      <right/>
      <top style="medium">
        <color theme="3"/>
      </top>
      <bottom/>
      <diagonal/>
    </border>
    <border>
      <left style="medium">
        <color indexed="64"/>
      </left>
      <right/>
      <top style="medium">
        <color theme="3"/>
      </top>
      <bottom/>
      <diagonal/>
    </border>
    <border>
      <left style="medium">
        <color theme="3"/>
      </left>
      <right style="thin">
        <color theme="3"/>
      </right>
      <top style="medium">
        <color theme="3"/>
      </top>
      <bottom/>
      <diagonal/>
    </border>
    <border>
      <left style="thin">
        <color theme="3"/>
      </left>
      <right/>
      <top/>
      <bottom style="medium">
        <color theme="3"/>
      </bottom>
      <diagonal/>
    </border>
    <border>
      <left/>
      <right/>
      <top style="medium">
        <color theme="3"/>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theme="3"/>
      </right>
      <top style="medium">
        <color indexed="64"/>
      </top>
      <bottom style="medium">
        <color indexed="64"/>
      </bottom>
      <diagonal/>
    </border>
    <border>
      <left style="thin">
        <color theme="3"/>
      </left>
      <right style="thin">
        <color theme="3"/>
      </right>
      <top style="medium">
        <color indexed="64"/>
      </top>
      <bottom style="medium">
        <color indexed="64"/>
      </bottom>
      <diagonal/>
    </border>
    <border>
      <left style="thin">
        <color theme="3"/>
      </left>
      <right/>
      <top style="medium">
        <color indexed="64"/>
      </top>
      <bottom style="medium">
        <color indexed="64"/>
      </bottom>
      <diagonal/>
    </border>
    <border>
      <left style="medium">
        <color theme="3"/>
      </left>
      <right style="medium">
        <color theme="3"/>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3"/>
      </right>
      <top/>
      <bottom style="thin">
        <color theme="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3"/>
      </right>
      <top style="medium">
        <color theme="3"/>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right style="thin">
        <color theme="3"/>
      </right>
      <top style="medium">
        <color indexed="64"/>
      </top>
      <bottom/>
      <diagonal/>
    </border>
    <border>
      <left style="thin">
        <color theme="3"/>
      </left>
      <right style="thin">
        <color theme="3"/>
      </right>
      <top style="medium">
        <color indexed="64"/>
      </top>
      <bottom style="thin">
        <color theme="3"/>
      </bottom>
      <diagonal/>
    </border>
    <border>
      <left style="thin">
        <color theme="3"/>
      </left>
      <right style="medium">
        <color indexed="64"/>
      </right>
      <top style="medium">
        <color indexed="64"/>
      </top>
      <bottom style="thin">
        <color theme="3"/>
      </bottom>
      <diagonal/>
    </border>
    <border>
      <left/>
      <right style="thin">
        <color theme="3"/>
      </right>
      <top/>
      <bottom style="medium">
        <color indexed="64"/>
      </bottom>
      <diagonal/>
    </border>
    <border>
      <left style="thin">
        <color theme="3"/>
      </left>
      <right/>
      <top style="thin">
        <color theme="3"/>
      </top>
      <bottom style="medium">
        <color indexed="64"/>
      </bottom>
      <diagonal/>
    </border>
    <border>
      <left style="thin">
        <color theme="3"/>
      </left>
      <right style="medium">
        <color indexed="64"/>
      </right>
      <top style="medium">
        <color indexed="64"/>
      </top>
      <bottom style="medium">
        <color indexed="64"/>
      </bottom>
      <diagonal/>
    </border>
    <border>
      <left style="medium">
        <color theme="3"/>
      </left>
      <right style="thin">
        <color theme="3"/>
      </right>
      <top style="medium">
        <color indexed="64"/>
      </top>
      <bottom style="thin">
        <color theme="3"/>
      </bottom>
      <diagonal/>
    </border>
    <border>
      <left style="medium">
        <color theme="3"/>
      </left>
      <right style="thin">
        <color theme="3"/>
      </right>
      <top style="thin">
        <color theme="3"/>
      </top>
      <bottom style="medium">
        <color indexed="64"/>
      </bottom>
      <diagonal/>
    </border>
    <border>
      <left style="medium">
        <color theme="3"/>
      </left>
      <right style="thin">
        <color theme="3"/>
      </right>
      <top style="medium">
        <color indexed="64"/>
      </top>
      <bottom/>
      <diagonal/>
    </border>
    <border>
      <left style="medium">
        <color theme="3"/>
      </left>
      <right style="thin">
        <color theme="3"/>
      </right>
      <top/>
      <bottom style="medium">
        <color indexed="64"/>
      </bottom>
      <diagonal/>
    </border>
    <border>
      <left style="medium">
        <color theme="3"/>
      </left>
      <right/>
      <top style="medium">
        <color indexed="64"/>
      </top>
      <bottom/>
      <diagonal/>
    </border>
    <border>
      <left style="thin">
        <color theme="3"/>
      </left>
      <right style="thin">
        <color theme="3"/>
      </right>
      <top style="medium">
        <color indexed="64"/>
      </top>
      <bottom/>
      <diagonal/>
    </border>
    <border>
      <left/>
      <right style="thin">
        <color theme="3"/>
      </right>
      <top/>
      <bottom/>
      <diagonal/>
    </border>
    <border>
      <left style="thin">
        <color theme="3"/>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bottom style="medium">
        <color indexed="64"/>
      </bottom>
      <diagonal/>
    </border>
    <border>
      <left style="thin">
        <color theme="3"/>
      </left>
      <right/>
      <top style="medium">
        <color indexed="64"/>
      </top>
      <bottom style="thin">
        <color theme="3"/>
      </bottom>
      <diagonal/>
    </border>
    <border>
      <left style="thin">
        <color theme="3"/>
      </left>
      <right/>
      <top style="medium">
        <color indexed="64"/>
      </top>
      <bottom/>
      <diagonal/>
    </border>
    <border>
      <left style="thin">
        <color indexed="64"/>
      </left>
      <right style="thin">
        <color indexed="64"/>
      </right>
      <top/>
      <bottom/>
      <diagonal/>
    </border>
    <border>
      <left/>
      <right/>
      <top style="thin">
        <color indexed="64"/>
      </top>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50" fillId="0" borderId="0" applyNumberFormat="0" applyFill="0" applyBorder="0" applyAlignment="0" applyProtection="0"/>
    <xf numFmtId="0" fontId="51"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cellStyleXfs>
  <cellXfs count="351">
    <xf numFmtId="0" fontId="0" fillId="0" borderId="0" xfId="0"/>
    <xf numFmtId="0" fontId="18" fillId="0" borderId="0" xfId="0" applyFont="1" applyAlignment="1">
      <alignment vertical="center" wrapText="1"/>
    </xf>
    <xf numFmtId="0" fontId="14" fillId="0" borderId="0" xfId="0" applyFont="1"/>
    <xf numFmtId="0" fontId="20" fillId="0" borderId="0" xfId="0" applyFont="1"/>
    <xf numFmtId="10" fontId="0" fillId="0" borderId="0" xfId="43" applyNumberFormat="1" applyFont="1"/>
    <xf numFmtId="10" fontId="14" fillId="0" borderId="0" xfId="0" applyNumberFormat="1" applyFont="1"/>
    <xf numFmtId="10" fontId="0" fillId="0" borderId="0" xfId="0" applyNumberFormat="1"/>
    <xf numFmtId="0" fontId="19" fillId="0" borderId="0" xfId="0" applyFont="1" applyAlignment="1">
      <alignment horizontal="center" vertical="center" wrapText="1"/>
    </xf>
    <xf numFmtId="165" fontId="26" fillId="0" borderId="14" xfId="42" applyNumberFormat="1" applyFont="1" applyBorder="1" applyAlignment="1">
      <alignment horizontal="center" vertical="center"/>
    </xf>
    <xf numFmtId="165" fontId="26" fillId="0" borderId="29" xfId="42" applyNumberFormat="1" applyFont="1" applyFill="1" applyBorder="1" applyAlignment="1">
      <alignment horizontal="center" vertical="center"/>
    </xf>
    <xf numFmtId="0" fontId="26" fillId="0" borderId="29" xfId="0" applyFont="1" applyBorder="1" applyAlignment="1">
      <alignment horizontal="center" vertical="center"/>
    </xf>
    <xf numFmtId="165" fontId="26" fillId="0" borderId="10" xfId="42" applyNumberFormat="1" applyFont="1" applyBorder="1" applyAlignment="1">
      <alignment horizontal="center" vertical="center"/>
    </xf>
    <xf numFmtId="165" fontId="26" fillId="0" borderId="27" xfId="42" applyNumberFormat="1" applyFont="1" applyFill="1" applyBorder="1" applyAlignment="1">
      <alignment horizontal="center" vertical="center"/>
    </xf>
    <xf numFmtId="165" fontId="26" fillId="0" borderId="30" xfId="42" applyNumberFormat="1" applyFont="1" applyFill="1" applyBorder="1" applyAlignment="1">
      <alignment horizontal="center" vertical="center"/>
    </xf>
    <xf numFmtId="165" fontId="26" fillId="35" borderId="17" xfId="42" applyNumberFormat="1" applyFont="1" applyFill="1" applyBorder="1" applyAlignment="1">
      <alignment horizontal="center" vertical="center"/>
    </xf>
    <xf numFmtId="165" fontId="26" fillId="35" borderId="31" xfId="42" applyNumberFormat="1" applyFont="1" applyFill="1" applyBorder="1" applyAlignment="1">
      <alignment horizontal="center" vertical="center"/>
    </xf>
    <xf numFmtId="165" fontId="27" fillId="0" borderId="12" xfId="42" applyNumberFormat="1" applyFont="1" applyFill="1" applyBorder="1" applyAlignment="1">
      <alignment horizontal="center" vertical="center"/>
    </xf>
    <xf numFmtId="165" fontId="27" fillId="0" borderId="27" xfId="42" applyNumberFormat="1" applyFont="1" applyFill="1" applyBorder="1" applyAlignment="1">
      <alignment horizontal="center" vertical="center"/>
    </xf>
    <xf numFmtId="165" fontId="26" fillId="0" borderId="28" xfId="42" applyNumberFormat="1" applyFont="1" applyFill="1" applyBorder="1" applyAlignment="1">
      <alignment horizontal="center" vertical="center"/>
    </xf>
    <xf numFmtId="165" fontId="26" fillId="0" borderId="10" xfId="42" applyNumberFormat="1" applyFont="1" applyFill="1" applyBorder="1" applyAlignment="1">
      <alignment horizontal="center" vertical="center"/>
    </xf>
    <xf numFmtId="165" fontId="26" fillId="35" borderId="43" xfId="42" applyNumberFormat="1" applyFont="1" applyFill="1" applyBorder="1" applyAlignment="1">
      <alignment horizontal="center" vertical="center"/>
    </xf>
    <xf numFmtId="165" fontId="26" fillId="0" borderId="12" xfId="42" applyNumberFormat="1" applyFont="1" applyBorder="1" applyAlignment="1">
      <alignment horizontal="center" vertical="center"/>
    </xf>
    <xf numFmtId="165" fontId="26" fillId="0" borderId="12" xfId="42" applyNumberFormat="1" applyFont="1" applyFill="1" applyBorder="1" applyAlignment="1">
      <alignment horizontal="center" vertical="center"/>
    </xf>
    <xf numFmtId="165" fontId="26" fillId="0" borderId="38" xfId="42" applyNumberFormat="1" applyFont="1" applyFill="1" applyBorder="1" applyAlignment="1">
      <alignment horizontal="center" vertical="center"/>
    </xf>
    <xf numFmtId="165" fontId="26" fillId="0" borderId="12" xfId="42" applyNumberFormat="1" applyFont="1" applyBorder="1" applyAlignment="1">
      <alignment vertical="center"/>
    </xf>
    <xf numFmtId="165" fontId="26" fillId="0" borderId="27" xfId="42" applyNumberFormat="1" applyFont="1" applyFill="1" applyBorder="1" applyAlignment="1">
      <alignment vertical="center"/>
    </xf>
    <xf numFmtId="165" fontId="26" fillId="0" borderId="10" xfId="42" applyNumberFormat="1" applyFont="1" applyBorder="1" applyAlignment="1">
      <alignment vertical="center"/>
    </xf>
    <xf numFmtId="165" fontId="26" fillId="0" borderId="12" xfId="42" applyNumberFormat="1" applyFont="1" applyFill="1" applyBorder="1" applyAlignment="1">
      <alignment vertical="center"/>
    </xf>
    <xf numFmtId="165" fontId="26" fillId="35" borderId="17" xfId="42" applyNumberFormat="1" applyFont="1" applyFill="1" applyBorder="1" applyAlignment="1">
      <alignment vertical="center"/>
    </xf>
    <xf numFmtId="165" fontId="26" fillId="35" borderId="31" xfId="42" applyNumberFormat="1" applyFont="1" applyFill="1" applyBorder="1" applyAlignment="1">
      <alignment vertical="center"/>
    </xf>
    <xf numFmtId="165" fontId="26" fillId="0" borderId="38" xfId="42" applyNumberFormat="1" applyFont="1" applyFill="1" applyBorder="1" applyAlignment="1">
      <alignment vertical="center"/>
    </xf>
    <xf numFmtId="0" fontId="28" fillId="0" borderId="23" xfId="0" applyFont="1" applyBorder="1" applyAlignment="1">
      <alignment horizontal="center" wrapText="1"/>
    </xf>
    <xf numFmtId="0" fontId="28" fillId="0" borderId="42" xfId="0" applyFont="1" applyBorder="1" applyAlignment="1">
      <alignment horizontal="center" vertical="center" wrapText="1"/>
    </xf>
    <xf numFmtId="0" fontId="28" fillId="0" borderId="39" xfId="0" applyFont="1" applyBorder="1" applyAlignment="1">
      <alignment horizontal="center" vertical="center" wrapText="1"/>
    </xf>
    <xf numFmtId="0" fontId="28" fillId="0" borderId="40" xfId="0" applyFont="1" applyBorder="1" applyAlignment="1">
      <alignment horizontal="center" vertical="center" wrapText="1"/>
    </xf>
    <xf numFmtId="0" fontId="28" fillId="33" borderId="24" xfId="0" applyFont="1" applyFill="1" applyBorder="1" applyAlignment="1">
      <alignment horizontal="center" vertical="center" wrapText="1"/>
    </xf>
    <xf numFmtId="0" fontId="28" fillId="0" borderId="44" xfId="0" applyFont="1" applyBorder="1" applyAlignment="1">
      <alignment horizontal="center" vertical="center" wrapText="1"/>
    </xf>
    <xf numFmtId="0" fontId="28" fillId="0" borderId="24" xfId="0" applyFont="1" applyBorder="1" applyAlignment="1">
      <alignment horizontal="center" wrapText="1"/>
    </xf>
    <xf numFmtId="0" fontId="25" fillId="0" borderId="14" xfId="0" applyFont="1" applyBorder="1" applyAlignment="1">
      <alignment horizontal="left" vertical="top" wrapText="1"/>
    </xf>
    <xf numFmtId="0" fontId="25" fillId="0" borderId="10" xfId="0" applyFont="1" applyBorder="1" applyAlignment="1">
      <alignment horizontal="left" vertical="top" wrapText="1"/>
    </xf>
    <xf numFmtId="0" fontId="25" fillId="0" borderId="10" xfId="0" applyFont="1" applyBorder="1" applyAlignment="1">
      <alignment vertical="top" wrapText="1"/>
    </xf>
    <xf numFmtId="0" fontId="25" fillId="0" borderId="17" xfId="0" applyFont="1" applyBorder="1" applyAlignment="1">
      <alignment vertical="top" wrapText="1"/>
    </xf>
    <xf numFmtId="0" fontId="25" fillId="0" borderId="12" xfId="0" applyFont="1" applyBorder="1" applyAlignment="1">
      <alignment vertical="top" wrapText="1"/>
    </xf>
    <xf numFmtId="0" fontId="25" fillId="0" borderId="14" xfId="0" applyFont="1" applyBorder="1" applyAlignment="1">
      <alignment vertical="top" wrapText="1"/>
    </xf>
    <xf numFmtId="0" fontId="28" fillId="0" borderId="46" xfId="0" applyFont="1" applyBorder="1" applyAlignment="1">
      <alignment horizontal="center" vertical="center" wrapText="1"/>
    </xf>
    <xf numFmtId="9" fontId="26" fillId="33" borderId="26" xfId="43" applyFont="1" applyFill="1" applyBorder="1" applyAlignment="1">
      <alignment horizontal="center" vertical="center"/>
    </xf>
    <xf numFmtId="165" fontId="26" fillId="35" borderId="37" xfId="42" applyNumberFormat="1" applyFont="1" applyFill="1" applyBorder="1" applyAlignment="1">
      <alignment horizontal="center" vertical="center"/>
    </xf>
    <xf numFmtId="165" fontId="26" fillId="0" borderId="45" xfId="42" applyNumberFormat="1" applyFont="1" applyFill="1" applyBorder="1" applyAlignment="1">
      <alignment horizontal="center" vertical="center"/>
    </xf>
    <xf numFmtId="9" fontId="26" fillId="33" borderId="45" xfId="43" applyFont="1" applyFill="1" applyBorder="1" applyAlignment="1">
      <alignment horizontal="center" vertical="center"/>
    </xf>
    <xf numFmtId="165" fontId="26" fillId="0" borderId="45" xfId="42" applyNumberFormat="1" applyFont="1" applyBorder="1" applyAlignment="1">
      <alignment horizontal="center" vertical="center"/>
    </xf>
    <xf numFmtId="165" fontId="26" fillId="35" borderId="38" xfId="42" applyNumberFormat="1" applyFont="1" applyFill="1" applyBorder="1" applyAlignment="1">
      <alignment horizontal="center" vertical="center"/>
    </xf>
    <xf numFmtId="9" fontId="26" fillId="33" borderId="25" xfId="43" applyFont="1" applyFill="1" applyBorder="1" applyAlignment="1">
      <alignment horizontal="center" vertical="center"/>
    </xf>
    <xf numFmtId="165" fontId="26" fillId="35" borderId="22" xfId="42" applyNumberFormat="1" applyFont="1" applyFill="1" applyBorder="1" applyAlignment="1">
      <alignment horizontal="center" vertical="center"/>
    </xf>
    <xf numFmtId="165" fontId="26" fillId="0" borderId="45" xfId="42" applyNumberFormat="1" applyFont="1" applyFill="1" applyBorder="1" applyAlignment="1">
      <alignment vertical="center"/>
    </xf>
    <xf numFmtId="0" fontId="25" fillId="0" borderId="31" xfId="0" applyFont="1" applyBorder="1" applyAlignment="1">
      <alignment vertical="top" wrapText="1"/>
    </xf>
    <xf numFmtId="165" fontId="26" fillId="0" borderId="11" xfId="42" applyNumberFormat="1" applyFont="1" applyBorder="1" applyAlignment="1">
      <alignment horizontal="center" vertical="center"/>
    </xf>
    <xf numFmtId="165" fontId="26" fillId="0" borderId="28" xfId="42" applyNumberFormat="1" applyFont="1" applyBorder="1" applyAlignment="1">
      <alignment horizontal="center" vertical="center"/>
    </xf>
    <xf numFmtId="9" fontId="26" fillId="33" borderId="47" xfId="43" applyFont="1" applyFill="1" applyBorder="1" applyAlignment="1">
      <alignment horizontal="center" vertical="center"/>
    </xf>
    <xf numFmtId="165" fontId="26" fillId="0" borderId="47" xfId="42" applyNumberFormat="1" applyFont="1" applyBorder="1" applyAlignment="1">
      <alignment horizontal="center" vertical="center"/>
    </xf>
    <xf numFmtId="9" fontId="27" fillId="33" borderId="48" xfId="43" applyFont="1" applyFill="1" applyBorder="1" applyAlignment="1">
      <alignment horizontal="center" vertical="center"/>
    </xf>
    <xf numFmtId="165" fontId="26" fillId="0" borderId="48" xfId="42" applyNumberFormat="1" applyFont="1" applyBorder="1" applyAlignment="1">
      <alignment horizontal="center" vertical="center"/>
    </xf>
    <xf numFmtId="165" fontId="26" fillId="35" borderId="49" xfId="42" applyNumberFormat="1" applyFont="1" applyFill="1" applyBorder="1" applyAlignment="1">
      <alignment horizontal="center" vertical="center"/>
    </xf>
    <xf numFmtId="165" fontId="26" fillId="35" borderId="50" xfId="42" applyNumberFormat="1" applyFont="1" applyFill="1" applyBorder="1" applyAlignment="1">
      <alignment horizontal="center" vertical="center"/>
    </xf>
    <xf numFmtId="165" fontId="26" fillId="35" borderId="51" xfId="42" applyNumberFormat="1" applyFont="1" applyFill="1" applyBorder="1" applyAlignment="1">
      <alignment horizontal="center" vertical="center"/>
    </xf>
    <xf numFmtId="9" fontId="26" fillId="33" borderId="52" xfId="43" applyFont="1" applyFill="1" applyBorder="1" applyAlignment="1">
      <alignment horizontal="center" vertical="center"/>
    </xf>
    <xf numFmtId="165" fontId="26" fillId="35" borderId="53" xfId="42" applyNumberFormat="1" applyFont="1" applyFill="1" applyBorder="1" applyAlignment="1">
      <alignment horizontal="center" vertical="center"/>
    </xf>
    <xf numFmtId="0" fontId="25" fillId="0" borderId="28" xfId="0" applyFont="1" applyBorder="1" applyAlignment="1">
      <alignment vertical="top" wrapText="1"/>
    </xf>
    <xf numFmtId="9" fontId="27" fillId="33" borderId="47" xfId="43" applyFont="1" applyFill="1" applyBorder="1" applyAlignment="1">
      <alignment horizontal="center" vertical="center"/>
    </xf>
    <xf numFmtId="9" fontId="26" fillId="33" borderId="48" xfId="43" applyFont="1" applyFill="1" applyBorder="1" applyAlignment="1">
      <alignment horizontal="center" vertical="center"/>
    </xf>
    <xf numFmtId="165" fontId="26" fillId="33" borderId="52" xfId="42" applyNumberFormat="1" applyFont="1" applyFill="1" applyBorder="1" applyAlignment="1">
      <alignment horizontal="center" vertical="center"/>
    </xf>
    <xf numFmtId="165" fontId="26" fillId="0" borderId="11" xfId="42" applyNumberFormat="1" applyFont="1" applyFill="1" applyBorder="1" applyAlignment="1">
      <alignment horizontal="center" vertical="center"/>
    </xf>
    <xf numFmtId="165" fontId="26" fillId="0" borderId="54" xfId="42" applyNumberFormat="1" applyFont="1" applyBorder="1" applyAlignment="1">
      <alignment horizontal="center" vertical="center"/>
    </xf>
    <xf numFmtId="0" fontId="26" fillId="33" borderId="52" xfId="43" applyNumberFormat="1" applyFont="1" applyFill="1" applyBorder="1" applyAlignment="1">
      <alignment horizontal="center" vertical="center"/>
    </xf>
    <xf numFmtId="165" fontId="27" fillId="0" borderId="12" xfId="42" applyNumberFormat="1" applyFont="1" applyBorder="1" applyAlignment="1">
      <alignment vertical="center"/>
    </xf>
    <xf numFmtId="165" fontId="27" fillId="0" borderId="27" xfId="42" applyNumberFormat="1" applyFont="1" applyFill="1" applyBorder="1" applyAlignment="1">
      <alignment vertical="center"/>
    </xf>
    <xf numFmtId="0" fontId="26" fillId="0" borderId="48" xfId="0" applyFont="1" applyBorder="1" applyAlignment="1">
      <alignment horizontal="right" vertical="center"/>
    </xf>
    <xf numFmtId="165" fontId="26" fillId="0" borderId="30" xfId="42" applyNumberFormat="1" applyFont="1" applyFill="1" applyBorder="1" applyAlignment="1">
      <alignment horizontal="right" vertical="center"/>
    </xf>
    <xf numFmtId="0" fontId="26" fillId="0" borderId="47" xfId="0" applyFont="1" applyBorder="1" applyAlignment="1">
      <alignment horizontal="right" vertical="center"/>
    </xf>
    <xf numFmtId="0" fontId="30" fillId="0" borderId="45" xfId="0" applyFont="1" applyBorder="1" applyAlignment="1">
      <alignment horizontal="left" vertical="top" wrapText="1"/>
    </xf>
    <xf numFmtId="0" fontId="30" fillId="0" borderId="48" xfId="0" applyFont="1" applyBorder="1" applyAlignment="1">
      <alignment horizontal="left" vertical="top" wrapText="1"/>
    </xf>
    <xf numFmtId="0" fontId="26" fillId="35" borderId="55" xfId="0" applyFont="1" applyFill="1" applyBorder="1"/>
    <xf numFmtId="0" fontId="26" fillId="35" borderId="56" xfId="0" applyFont="1" applyFill="1" applyBorder="1" applyAlignment="1">
      <alignment horizontal="center" wrapText="1"/>
    </xf>
    <xf numFmtId="0" fontId="26" fillId="35" borderId="57" xfId="0" applyFont="1" applyFill="1" applyBorder="1" applyAlignment="1">
      <alignment horizontal="center" wrapText="1"/>
    </xf>
    <xf numFmtId="0" fontId="0" fillId="0" borderId="45" xfId="0" applyBorder="1"/>
    <xf numFmtId="0" fontId="0" fillId="0" borderId="45" xfId="0" applyBorder="1" applyAlignment="1">
      <alignment horizontal="center"/>
    </xf>
    <xf numFmtId="0" fontId="29" fillId="0" borderId="14" xfId="0" applyFont="1" applyBorder="1" applyAlignment="1">
      <alignment horizontal="left" vertical="top" wrapText="1"/>
    </xf>
    <xf numFmtId="0" fontId="29" fillId="0" borderId="10" xfId="0" applyFont="1" applyBorder="1" applyAlignment="1">
      <alignment horizontal="left" vertical="top" wrapText="1"/>
    </xf>
    <xf numFmtId="0" fontId="29" fillId="0" borderId="10" xfId="0" applyFont="1" applyBorder="1" applyAlignment="1">
      <alignment vertical="top" wrapText="1"/>
    </xf>
    <xf numFmtId="0" fontId="29" fillId="0" borderId="31" xfId="0" applyFont="1" applyBorder="1" applyAlignment="1">
      <alignment vertical="top" wrapText="1"/>
    </xf>
    <xf numFmtId="0" fontId="29" fillId="0" borderId="12" xfId="0" applyFont="1" applyBorder="1" applyAlignment="1">
      <alignment vertical="top" wrapText="1"/>
    </xf>
    <xf numFmtId="0" fontId="29" fillId="0" borderId="28" xfId="0" applyFont="1" applyBorder="1" applyAlignment="1">
      <alignment vertical="top" wrapText="1"/>
    </xf>
    <xf numFmtId="0" fontId="29" fillId="0" borderId="14" xfId="0" applyFont="1" applyBorder="1" applyAlignment="1">
      <alignment vertical="top" wrapText="1"/>
    </xf>
    <xf numFmtId="0" fontId="29" fillId="0" borderId="17" xfId="0" applyFont="1" applyBorder="1" applyAlignment="1">
      <alignment vertical="top" wrapText="1"/>
    </xf>
    <xf numFmtId="165" fontId="31" fillId="38" borderId="49" xfId="42" applyNumberFormat="1" applyFont="1" applyFill="1" applyBorder="1" applyAlignment="1">
      <alignment horizontal="center" vertical="center"/>
    </xf>
    <xf numFmtId="165" fontId="31" fillId="0" borderId="63" xfId="42" applyNumberFormat="1" applyFont="1" applyBorder="1" applyAlignment="1">
      <alignment horizontal="center" vertical="center"/>
    </xf>
    <xf numFmtId="165" fontId="32" fillId="0" borderId="63" xfId="42" applyNumberFormat="1" applyFont="1" applyFill="1" applyBorder="1" applyAlignment="1">
      <alignment horizontal="center" vertical="center"/>
    </xf>
    <xf numFmtId="165" fontId="31" fillId="34" borderId="63" xfId="42" applyNumberFormat="1" applyFont="1" applyFill="1" applyBorder="1" applyAlignment="1">
      <alignment horizontal="center" vertical="center"/>
    </xf>
    <xf numFmtId="165" fontId="31" fillId="0" borderId="73" xfId="42" applyNumberFormat="1" applyFont="1" applyBorder="1" applyAlignment="1">
      <alignment horizontal="center" vertical="center"/>
    </xf>
    <xf numFmtId="165" fontId="31" fillId="0" borderId="63" xfId="42" applyNumberFormat="1" applyFont="1" applyFill="1" applyBorder="1" applyAlignment="1">
      <alignment horizontal="center" vertical="center"/>
    </xf>
    <xf numFmtId="165" fontId="31" fillId="0" borderId="63" xfId="42" applyNumberFormat="1" applyFont="1" applyBorder="1" applyAlignment="1">
      <alignment vertical="center"/>
    </xf>
    <xf numFmtId="165" fontId="31" fillId="34" borderId="64" xfId="42" applyNumberFormat="1" applyFont="1" applyFill="1" applyBorder="1" applyAlignment="1">
      <alignment horizontal="center" vertical="center"/>
    </xf>
    <xf numFmtId="0" fontId="34" fillId="37" borderId="61" xfId="0" applyFont="1" applyFill="1" applyBorder="1" applyAlignment="1">
      <alignment horizontal="center"/>
    </xf>
    <xf numFmtId="165" fontId="31" fillId="37" borderId="62" xfId="42" applyNumberFormat="1" applyFont="1" applyFill="1" applyBorder="1" applyAlignment="1">
      <alignment horizontal="center" vertical="center"/>
    </xf>
    <xf numFmtId="0" fontId="18" fillId="0" borderId="0" xfId="0" applyFont="1" applyAlignment="1">
      <alignment horizontal="center" vertical="center" wrapText="1"/>
    </xf>
    <xf numFmtId="0" fontId="29" fillId="0" borderId="0" xfId="0" applyFont="1" applyAlignment="1">
      <alignment horizontal="center" vertical="center" wrapText="1"/>
    </xf>
    <xf numFmtId="0" fontId="29" fillId="0" borderId="0" xfId="0" applyFont="1" applyAlignment="1">
      <alignment vertical="top" wrapText="1"/>
    </xf>
    <xf numFmtId="165" fontId="26" fillId="0" borderId="0" xfId="42" applyNumberFormat="1" applyFont="1" applyBorder="1" applyAlignment="1">
      <alignment horizontal="center" vertical="center"/>
    </xf>
    <xf numFmtId="165" fontId="26" fillId="34" borderId="0" xfId="42" applyNumberFormat="1" applyFont="1" applyFill="1" applyBorder="1" applyAlignment="1">
      <alignment horizontal="center" vertical="center"/>
    </xf>
    <xf numFmtId="165" fontId="26" fillId="34" borderId="27" xfId="42" applyNumberFormat="1" applyFont="1" applyFill="1" applyBorder="1" applyAlignment="1">
      <alignment horizontal="center" vertical="center"/>
    </xf>
    <xf numFmtId="165" fontId="27" fillId="34" borderId="27" xfId="42" applyNumberFormat="1" applyFont="1" applyFill="1" applyBorder="1" applyAlignment="1">
      <alignment vertical="center"/>
    </xf>
    <xf numFmtId="165" fontId="26" fillId="34" borderId="27" xfId="42" applyNumberFormat="1" applyFont="1" applyFill="1" applyBorder="1" applyAlignment="1">
      <alignment vertical="center"/>
    </xf>
    <xf numFmtId="165" fontId="34" fillId="37" borderId="75" xfId="42" applyNumberFormat="1" applyFont="1" applyFill="1" applyBorder="1" applyAlignment="1">
      <alignment horizontal="center" vertical="center"/>
    </xf>
    <xf numFmtId="165" fontId="0" fillId="0" borderId="0" xfId="0" applyNumberFormat="1"/>
    <xf numFmtId="0" fontId="38" fillId="41" borderId="46" xfId="0" applyFont="1" applyFill="1" applyBorder="1" applyAlignment="1">
      <alignment horizontal="center" vertical="top" wrapText="1"/>
    </xf>
    <xf numFmtId="0" fontId="39" fillId="41" borderId="46" xfId="0" applyFont="1" applyFill="1" applyBorder="1" applyAlignment="1">
      <alignment horizontal="center" vertical="center" wrapText="1"/>
    </xf>
    <xf numFmtId="0" fontId="0" fillId="0" borderId="0" xfId="0" applyAlignment="1">
      <alignment horizontal="center" vertical="center"/>
    </xf>
    <xf numFmtId="0" fontId="36" fillId="41" borderId="46" xfId="0" applyFont="1" applyFill="1" applyBorder="1" applyAlignment="1">
      <alignment horizontal="center" vertical="center"/>
    </xf>
    <xf numFmtId="0" fontId="37" fillId="34" borderId="45" xfId="0" applyFont="1" applyFill="1" applyBorder="1" applyAlignment="1">
      <alignment horizontal="center" vertical="top" wrapText="1"/>
    </xf>
    <xf numFmtId="0" fontId="0" fillId="0" borderId="45" xfId="0" applyBorder="1" applyAlignment="1">
      <alignment horizontal="center" vertical="top"/>
    </xf>
    <xf numFmtId="0" fontId="0" fillId="40" borderId="45" xfId="0" applyFill="1" applyBorder="1" applyAlignment="1">
      <alignment vertical="top"/>
    </xf>
    <xf numFmtId="0" fontId="0" fillId="34" borderId="45" xfId="0" applyFill="1" applyBorder="1" applyAlignment="1">
      <alignment horizontal="center" vertical="top" wrapText="1"/>
    </xf>
    <xf numFmtId="0" fontId="0" fillId="40" borderId="0" xfId="0" applyFill="1" applyAlignment="1">
      <alignment vertical="top"/>
    </xf>
    <xf numFmtId="0" fontId="0" fillId="40" borderId="45" xfId="0" applyFill="1" applyBorder="1" applyAlignment="1">
      <alignment horizontal="center" vertical="top"/>
    </xf>
    <xf numFmtId="0" fontId="0" fillId="0" borderId="45" xfId="0" applyBorder="1" applyAlignment="1">
      <alignment vertical="top" wrapText="1"/>
    </xf>
    <xf numFmtId="0" fontId="37" fillId="34" borderId="45" xfId="0" applyFont="1" applyFill="1" applyBorder="1" applyAlignment="1">
      <alignment vertical="top" wrapText="1"/>
    </xf>
    <xf numFmtId="165" fontId="26" fillId="34" borderId="12" xfId="42" applyNumberFormat="1" applyFont="1" applyFill="1" applyBorder="1" applyAlignment="1">
      <alignment horizontal="center" vertical="center"/>
    </xf>
    <xf numFmtId="0" fontId="35" fillId="39" borderId="53" xfId="0" applyFont="1" applyFill="1" applyBorder="1" applyAlignment="1">
      <alignment vertical="center" wrapText="1"/>
    </xf>
    <xf numFmtId="165" fontId="40" fillId="0" borderId="23" xfId="0" applyNumberFormat="1" applyFont="1" applyBorder="1"/>
    <xf numFmtId="10" fontId="40" fillId="0" borderId="23" xfId="0" applyNumberFormat="1" applyFont="1" applyBorder="1"/>
    <xf numFmtId="165" fontId="26" fillId="34" borderId="38" xfId="42" applyNumberFormat="1" applyFont="1" applyFill="1" applyBorder="1" applyAlignment="1">
      <alignment horizontal="center" vertical="center"/>
    </xf>
    <xf numFmtId="165" fontId="26" fillId="34" borderId="11" xfId="42" applyNumberFormat="1" applyFont="1" applyFill="1" applyBorder="1" applyAlignment="1">
      <alignment horizontal="center" vertical="center"/>
    </xf>
    <xf numFmtId="165" fontId="26" fillId="43" borderId="27" xfId="42" applyNumberFormat="1" applyFont="1" applyFill="1" applyBorder="1" applyAlignment="1">
      <alignment horizontal="center" vertical="center"/>
    </xf>
    <xf numFmtId="165" fontId="41" fillId="38" borderId="67" xfId="42" applyNumberFormat="1" applyFont="1" applyFill="1" applyBorder="1" applyAlignment="1">
      <alignment horizontal="center" vertical="center"/>
    </xf>
    <xf numFmtId="165" fontId="42" fillId="36" borderId="29" xfId="42" applyNumberFormat="1" applyFont="1" applyFill="1" applyBorder="1" applyAlignment="1">
      <alignment horizontal="center" vertical="center"/>
    </xf>
    <xf numFmtId="165" fontId="26" fillId="34" borderId="28" xfId="42" applyNumberFormat="1" applyFont="1" applyFill="1" applyBorder="1" applyAlignment="1">
      <alignment horizontal="center" vertical="center"/>
    </xf>
    <xf numFmtId="0" fontId="44" fillId="0" borderId="45" xfId="0" applyFont="1" applyBorder="1" applyAlignment="1">
      <alignment horizontal="left" vertical="center" wrapText="1"/>
    </xf>
    <xf numFmtId="0" fontId="45" fillId="0" borderId="78" xfId="0" applyFont="1" applyBorder="1" applyAlignment="1">
      <alignment horizontal="center" vertical="center"/>
    </xf>
    <xf numFmtId="0" fontId="46" fillId="33" borderId="78" xfId="0" applyFont="1" applyFill="1" applyBorder="1" applyAlignment="1">
      <alignment horizontal="center" vertical="center"/>
    </xf>
    <xf numFmtId="0" fontId="0" fillId="37" borderId="0" xfId="0" applyFill="1"/>
    <xf numFmtId="0" fontId="31" fillId="37" borderId="0" xfId="0" applyFont="1" applyFill="1"/>
    <xf numFmtId="0" fontId="0" fillId="44" borderId="45" xfId="0" applyFill="1" applyBorder="1" applyAlignment="1">
      <alignment horizontal="center"/>
    </xf>
    <xf numFmtId="0" fontId="17" fillId="41" borderId="45" xfId="0" applyFont="1" applyFill="1" applyBorder="1" applyAlignment="1">
      <alignment horizontal="center"/>
    </xf>
    <xf numFmtId="0" fontId="47" fillId="0" borderId="0" xfId="0" applyFont="1" applyAlignment="1">
      <alignment horizontal="left" vertical="center" wrapText="1"/>
    </xf>
    <xf numFmtId="165" fontId="31" fillId="37" borderId="80" xfId="42" applyNumberFormat="1" applyFont="1" applyFill="1" applyBorder="1" applyAlignment="1">
      <alignment horizontal="center" vertical="center"/>
    </xf>
    <xf numFmtId="165" fontId="31" fillId="45" borderId="79" xfId="42" applyNumberFormat="1" applyFont="1" applyFill="1" applyBorder="1" applyAlignment="1">
      <alignment horizontal="center" vertical="center"/>
    </xf>
    <xf numFmtId="165" fontId="31" fillId="33" borderId="51" xfId="42" applyNumberFormat="1" applyFont="1" applyFill="1" applyBorder="1" applyAlignment="1">
      <alignment horizontal="center" vertical="center"/>
    </xf>
    <xf numFmtId="0" fontId="33" fillId="37" borderId="74" xfId="0" applyFont="1" applyFill="1" applyBorder="1" applyAlignment="1">
      <alignment vertical="center" wrapText="1"/>
    </xf>
    <xf numFmtId="0" fontId="48" fillId="41" borderId="58" xfId="0" applyFont="1" applyFill="1" applyBorder="1" applyAlignment="1">
      <alignment horizontal="center" vertical="center" wrapText="1"/>
    </xf>
    <xf numFmtId="0" fontId="49" fillId="0" borderId="0" xfId="0" applyFont="1" applyAlignment="1">
      <alignment wrapText="1"/>
    </xf>
    <xf numFmtId="0" fontId="0" fillId="0" borderId="0" xfId="0" applyAlignment="1">
      <alignment wrapText="1"/>
    </xf>
    <xf numFmtId="0" fontId="49" fillId="46" borderId="0" xfId="0" applyFont="1" applyFill="1" applyAlignment="1">
      <alignment wrapText="1"/>
    </xf>
    <xf numFmtId="165" fontId="26" fillId="34" borderId="10" xfId="42" applyNumberFormat="1" applyFont="1" applyFill="1" applyBorder="1" applyAlignment="1">
      <alignment horizontal="center" vertical="center"/>
    </xf>
    <xf numFmtId="165" fontId="26" fillId="34" borderId="12" xfId="42" applyNumberFormat="1" applyFont="1" applyFill="1" applyBorder="1" applyAlignment="1">
      <alignment vertical="center"/>
    </xf>
    <xf numFmtId="165" fontId="26" fillId="43" borderId="11" xfId="42" applyNumberFormat="1" applyFont="1" applyFill="1" applyBorder="1" applyAlignment="1">
      <alignment horizontal="center" vertical="center"/>
    </xf>
    <xf numFmtId="165" fontId="27" fillId="43" borderId="27" xfId="42" applyNumberFormat="1" applyFont="1" applyFill="1" applyBorder="1" applyAlignment="1">
      <alignment horizontal="center" vertical="center"/>
    </xf>
    <xf numFmtId="165" fontId="26" fillId="43" borderId="12" xfId="42" applyNumberFormat="1" applyFont="1" applyFill="1" applyBorder="1" applyAlignment="1">
      <alignment horizontal="center" vertical="center"/>
    </xf>
    <xf numFmtId="165" fontId="26" fillId="43" borderId="51" xfId="42" applyNumberFormat="1" applyFont="1" applyFill="1" applyBorder="1" applyAlignment="1">
      <alignment horizontal="center" vertical="center"/>
    </xf>
    <xf numFmtId="0" fontId="52" fillId="0" borderId="63" xfId="0" applyFont="1" applyBorder="1" applyAlignment="1">
      <alignment horizontal="left" vertical="top" wrapText="1"/>
    </xf>
    <xf numFmtId="165" fontId="53" fillId="0" borderId="63" xfId="42" applyNumberFormat="1" applyFont="1" applyBorder="1" applyAlignment="1">
      <alignment horizontal="center" vertical="center"/>
    </xf>
    <xf numFmtId="165" fontId="53" fillId="45" borderId="79" xfId="42" applyNumberFormat="1" applyFont="1" applyFill="1" applyBorder="1" applyAlignment="1">
      <alignment horizontal="center" vertical="center"/>
    </xf>
    <xf numFmtId="0" fontId="52" fillId="40" borderId="66" xfId="0" applyFont="1" applyFill="1" applyBorder="1" applyAlignment="1">
      <alignment vertical="top" wrapText="1"/>
    </xf>
    <xf numFmtId="165" fontId="53" fillId="38" borderId="49" xfId="42" applyNumberFormat="1" applyFont="1" applyFill="1" applyBorder="1" applyAlignment="1">
      <alignment horizontal="center" vertical="center"/>
    </xf>
    <xf numFmtId="165" fontId="53" fillId="33" borderId="51" xfId="42" applyNumberFormat="1" applyFont="1" applyFill="1" applyBorder="1" applyAlignment="1">
      <alignment horizontal="center" vertical="center"/>
    </xf>
    <xf numFmtId="0" fontId="52" fillId="37" borderId="38" xfId="0" applyFont="1" applyFill="1" applyBorder="1" applyAlignment="1">
      <alignment vertical="top" wrapText="1"/>
    </xf>
    <xf numFmtId="165" fontId="53" fillId="37" borderId="62" xfId="42" applyNumberFormat="1" applyFont="1" applyFill="1" applyBorder="1" applyAlignment="1">
      <alignment horizontal="center" vertical="center"/>
    </xf>
    <xf numFmtId="165" fontId="53" fillId="37" borderId="80" xfId="42" applyNumberFormat="1" applyFont="1" applyFill="1" applyBorder="1" applyAlignment="1">
      <alignment horizontal="center" vertical="center"/>
    </xf>
    <xf numFmtId="165" fontId="54" fillId="0" borderId="63" xfId="42" applyNumberFormat="1" applyFont="1" applyFill="1" applyBorder="1" applyAlignment="1">
      <alignment horizontal="center" vertical="center"/>
    </xf>
    <xf numFmtId="165" fontId="53" fillId="0" borderId="73" xfId="42" applyNumberFormat="1" applyFont="1" applyBorder="1" applyAlignment="1">
      <alignment horizontal="center" vertical="center"/>
    </xf>
    <xf numFmtId="165" fontId="53" fillId="0" borderId="63" xfId="42" applyNumberFormat="1" applyFont="1" applyFill="1" applyBorder="1" applyAlignment="1">
      <alignment horizontal="center" vertical="center"/>
    </xf>
    <xf numFmtId="165" fontId="53" fillId="0" borderId="63" xfId="42" applyNumberFormat="1" applyFont="1" applyBorder="1" applyAlignment="1">
      <alignment vertical="center"/>
    </xf>
    <xf numFmtId="165" fontId="53" fillId="34" borderId="63" xfId="42" applyNumberFormat="1" applyFont="1" applyFill="1" applyBorder="1" applyAlignment="1">
      <alignment horizontal="center" vertical="center"/>
    </xf>
    <xf numFmtId="0" fontId="0" fillId="0" borderId="14" xfId="0" applyBorder="1" applyAlignment="1">
      <alignment horizontal="center" vertical="center"/>
    </xf>
    <xf numFmtId="0" fontId="0" fillId="0" borderId="30" xfId="0" applyBorder="1" applyAlignment="1">
      <alignment horizontal="center" vertical="center"/>
    </xf>
    <xf numFmtId="0" fontId="0" fillId="47" borderId="45" xfId="0" applyFill="1" applyBorder="1" applyAlignment="1">
      <alignment horizontal="center" vertical="center"/>
    </xf>
    <xf numFmtId="0" fontId="0" fillId="0" borderId="0" xfId="0" applyAlignment="1">
      <alignment vertical="center"/>
    </xf>
    <xf numFmtId="0" fontId="0" fillId="42" borderId="45" xfId="0"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165" fontId="26" fillId="36" borderId="27" xfId="42" applyNumberFormat="1" applyFont="1" applyFill="1" applyBorder="1" applyAlignment="1">
      <alignment horizontal="center" vertical="center"/>
    </xf>
    <xf numFmtId="165" fontId="26" fillId="48" borderId="11" xfId="42" applyNumberFormat="1" applyFont="1" applyFill="1" applyBorder="1" applyAlignment="1">
      <alignment horizontal="center" vertical="center"/>
    </xf>
    <xf numFmtId="0" fontId="33" fillId="39" borderId="39" xfId="0" applyFont="1" applyFill="1" applyBorder="1" applyAlignment="1">
      <alignment horizontal="center" vertical="center" wrapText="1"/>
    </xf>
    <xf numFmtId="165" fontId="57" fillId="0" borderId="0" xfId="0" applyNumberFormat="1" applyFont="1"/>
    <xf numFmtId="0" fontId="16" fillId="0" borderId="0" xfId="0" applyFont="1" applyAlignment="1">
      <alignment horizontal="center"/>
    </xf>
    <xf numFmtId="165" fontId="27" fillId="34" borderId="12" xfId="42" applyNumberFormat="1" applyFont="1" applyFill="1" applyBorder="1" applyAlignment="1">
      <alignment vertical="center"/>
    </xf>
    <xf numFmtId="165" fontId="58" fillId="0" borderId="63" xfId="42" applyNumberFormat="1" applyFont="1" applyBorder="1" applyAlignment="1">
      <alignment horizontal="center" vertical="center"/>
    </xf>
    <xf numFmtId="165" fontId="58" fillId="38" borderId="49" xfId="42" applyNumberFormat="1" applyFont="1" applyFill="1" applyBorder="1" applyAlignment="1">
      <alignment horizontal="center" vertical="center"/>
    </xf>
    <xf numFmtId="165" fontId="42" fillId="38" borderId="67" xfId="42" applyNumberFormat="1" applyFont="1" applyFill="1" applyBorder="1" applyAlignment="1">
      <alignment horizontal="center" vertical="center"/>
    </xf>
    <xf numFmtId="0" fontId="41" fillId="37" borderId="61" xfId="0" applyFont="1" applyFill="1" applyBorder="1" applyAlignment="1">
      <alignment horizontal="center" vertical="center"/>
    </xf>
    <xf numFmtId="0" fontId="59" fillId="0" borderId="63" xfId="0" applyFont="1" applyBorder="1" applyAlignment="1">
      <alignment horizontal="left" vertical="top" wrapText="1"/>
    </xf>
    <xf numFmtId="0" fontId="59" fillId="40" borderId="66" xfId="0" applyFont="1" applyFill="1" applyBorder="1" applyAlignment="1">
      <alignment vertical="top" wrapText="1"/>
    </xf>
    <xf numFmtId="0" fontId="59" fillId="37" borderId="38" xfId="0" applyFont="1" applyFill="1" applyBorder="1" applyAlignment="1">
      <alignment vertical="top" wrapText="1"/>
    </xf>
    <xf numFmtId="165" fontId="58" fillId="37" borderId="62" xfId="42" applyNumberFormat="1" applyFont="1" applyFill="1" applyBorder="1" applyAlignment="1">
      <alignment horizontal="center" vertical="center"/>
    </xf>
    <xf numFmtId="165" fontId="42" fillId="37" borderId="75" xfId="42" applyNumberFormat="1" applyFont="1" applyFill="1" applyBorder="1" applyAlignment="1">
      <alignment horizontal="center" vertical="center"/>
    </xf>
    <xf numFmtId="165" fontId="60" fillId="0" borderId="63" xfId="42" applyNumberFormat="1" applyFont="1" applyFill="1" applyBorder="1" applyAlignment="1">
      <alignment horizontal="center" vertical="center"/>
    </xf>
    <xf numFmtId="165" fontId="42" fillId="40" borderId="29" xfId="42" applyNumberFormat="1" applyFont="1" applyFill="1" applyBorder="1" applyAlignment="1">
      <alignment horizontal="center" vertical="center"/>
    </xf>
    <xf numFmtId="165" fontId="58" fillId="0" borderId="73" xfId="42" applyNumberFormat="1" applyFont="1" applyBorder="1" applyAlignment="1">
      <alignment horizontal="center" vertical="center"/>
    </xf>
    <xf numFmtId="165" fontId="58" fillId="0" borderId="63" xfId="42" applyNumberFormat="1" applyFont="1" applyFill="1" applyBorder="1" applyAlignment="1">
      <alignment horizontal="center" vertical="center"/>
    </xf>
    <xf numFmtId="165" fontId="58" fillId="0" borderId="63" xfId="42" applyNumberFormat="1" applyFont="1" applyBorder="1" applyAlignment="1">
      <alignment vertical="center"/>
    </xf>
    <xf numFmtId="165" fontId="58" fillId="34" borderId="63" xfId="42" applyNumberFormat="1" applyFont="1" applyFill="1" applyBorder="1" applyAlignment="1">
      <alignment horizontal="center" vertical="center"/>
    </xf>
    <xf numFmtId="0" fontId="61" fillId="39" borderId="53" xfId="0" applyFont="1" applyFill="1" applyBorder="1" applyAlignment="1">
      <alignment vertical="center" wrapText="1"/>
    </xf>
    <xf numFmtId="0" fontId="56" fillId="39" borderId="58" xfId="0" applyFont="1" applyFill="1" applyBorder="1" applyAlignment="1">
      <alignment horizontal="center" vertical="center" wrapText="1"/>
    </xf>
    <xf numFmtId="0" fontId="56" fillId="39" borderId="39" xfId="0" applyFont="1" applyFill="1" applyBorder="1" applyAlignment="1">
      <alignment horizontal="center" vertical="center" wrapText="1"/>
    </xf>
    <xf numFmtId="0" fontId="62" fillId="37" borderId="74" xfId="0" applyFont="1" applyFill="1" applyBorder="1" applyAlignment="1">
      <alignment vertical="center" wrapText="1"/>
    </xf>
    <xf numFmtId="0" fontId="58" fillId="0" borderId="0" xfId="0" applyFont="1"/>
    <xf numFmtId="165" fontId="26" fillId="0" borderId="0" xfId="42" applyNumberFormat="1" applyFont="1" applyFill="1" applyBorder="1" applyAlignment="1">
      <alignment horizontal="center" vertical="center"/>
    </xf>
    <xf numFmtId="165" fontId="42" fillId="34" borderId="23" xfId="42" applyNumberFormat="1" applyFont="1" applyFill="1" applyBorder="1" applyAlignment="1">
      <alignment horizontal="center" vertical="center"/>
    </xf>
    <xf numFmtId="165" fontId="26" fillId="36" borderId="27" xfId="42" applyNumberFormat="1" applyFont="1" applyFill="1" applyBorder="1" applyAlignment="1">
      <alignment vertical="center"/>
    </xf>
    <xf numFmtId="165" fontId="26" fillId="36" borderId="10" xfId="42" applyNumberFormat="1" applyFont="1" applyFill="1" applyBorder="1" applyAlignment="1">
      <alignment horizontal="center" vertical="center"/>
    </xf>
    <xf numFmtId="165" fontId="26" fillId="36" borderId="12" xfId="42" applyNumberFormat="1" applyFont="1" applyFill="1" applyBorder="1" applyAlignment="1">
      <alignment horizontal="center" vertical="center"/>
    </xf>
    <xf numFmtId="165" fontId="31" fillId="36" borderId="63" xfId="42" applyNumberFormat="1" applyFont="1" applyFill="1" applyBorder="1" applyAlignment="1">
      <alignment horizontal="center" vertical="center"/>
    </xf>
    <xf numFmtId="0" fontId="45" fillId="42" borderId="78" xfId="0" applyFont="1" applyFill="1" applyBorder="1" applyAlignment="1">
      <alignment horizontal="center" vertical="center"/>
    </xf>
    <xf numFmtId="0" fontId="64" fillId="39" borderId="58" xfId="0" applyFont="1" applyFill="1" applyBorder="1" applyAlignment="1">
      <alignment horizontal="center" vertical="center" wrapText="1"/>
    </xf>
    <xf numFmtId="0" fontId="0" fillId="0" borderId="0" xfId="0" applyProtection="1">
      <protection locked="0"/>
    </xf>
    <xf numFmtId="0" fontId="16" fillId="0" borderId="0" xfId="0" applyFont="1" applyAlignment="1" applyProtection="1">
      <alignment horizontal="center"/>
      <protection locked="0"/>
    </xf>
    <xf numFmtId="0" fontId="28" fillId="0" borderId="76" xfId="0" applyFont="1" applyBorder="1" applyAlignment="1" applyProtection="1">
      <alignment horizontal="center" wrapText="1"/>
      <protection locked="0"/>
    </xf>
    <xf numFmtId="0" fontId="28" fillId="0" borderId="45" xfId="0" applyFont="1" applyBorder="1" applyAlignment="1" applyProtection="1">
      <alignment horizontal="center" wrapText="1"/>
      <protection locked="0"/>
    </xf>
    <xf numFmtId="0" fontId="28" fillId="0" borderId="45" xfId="0" applyFont="1" applyBorder="1" applyAlignment="1" applyProtection="1">
      <alignment horizontal="center" vertical="center" wrapText="1"/>
      <protection locked="0"/>
    </xf>
    <xf numFmtId="0" fontId="29" fillId="0" borderId="45" xfId="0" applyFont="1" applyBorder="1" applyAlignment="1" applyProtection="1">
      <alignment horizontal="left" vertical="top" wrapText="1"/>
      <protection locked="0"/>
    </xf>
    <xf numFmtId="165" fontId="26" fillId="34" borderId="45" xfId="42" applyNumberFormat="1" applyFont="1" applyFill="1" applyBorder="1" applyAlignment="1" applyProtection="1">
      <alignment horizontal="center" vertical="center"/>
      <protection locked="0"/>
    </xf>
    <xf numFmtId="165" fontId="26" fillId="0" borderId="45" xfId="42" applyNumberFormat="1" applyFont="1" applyBorder="1" applyAlignment="1" applyProtection="1">
      <alignment horizontal="center" vertical="center"/>
      <protection locked="0"/>
    </xf>
    <xf numFmtId="0" fontId="29" fillId="0" borderId="45" xfId="0" applyFont="1" applyBorder="1" applyAlignment="1" applyProtection="1">
      <alignment vertical="top" wrapText="1"/>
      <protection locked="0"/>
    </xf>
    <xf numFmtId="165" fontId="0" fillId="0" borderId="0" xfId="0" applyNumberFormat="1" applyProtection="1">
      <protection locked="0"/>
    </xf>
    <xf numFmtId="165" fontId="26" fillId="0" borderId="45" xfId="42" applyNumberFormat="1" applyFont="1" applyFill="1" applyBorder="1" applyAlignment="1" applyProtection="1">
      <alignment horizontal="center" vertical="center"/>
      <protection locked="0"/>
    </xf>
    <xf numFmtId="0" fontId="26" fillId="0" borderId="45" xfId="0" applyFont="1" applyBorder="1" applyAlignment="1" applyProtection="1">
      <alignment horizontal="right" vertical="center"/>
      <protection locked="0"/>
    </xf>
    <xf numFmtId="165" fontId="27" fillId="34" borderId="45" xfId="42" applyNumberFormat="1" applyFont="1" applyFill="1" applyBorder="1" applyAlignment="1" applyProtection="1">
      <alignment vertical="center"/>
      <protection locked="0"/>
    </xf>
    <xf numFmtId="165" fontId="27" fillId="0" borderId="45" xfId="42" applyNumberFormat="1" applyFont="1" applyFill="1" applyBorder="1" applyAlignment="1" applyProtection="1">
      <alignment vertical="center"/>
      <protection locked="0"/>
    </xf>
    <xf numFmtId="165" fontId="26" fillId="0" borderId="45" xfId="42" applyNumberFormat="1" applyFont="1" applyBorder="1" applyAlignment="1" applyProtection="1">
      <alignment vertical="center"/>
      <protection locked="0"/>
    </xf>
    <xf numFmtId="0" fontId="18" fillId="0" borderId="0" xfId="0" applyFont="1" applyAlignment="1" applyProtection="1">
      <alignment horizontal="center" vertical="center" wrapText="1"/>
      <protection locked="0"/>
    </xf>
    <xf numFmtId="0" fontId="29" fillId="49" borderId="45" xfId="0" applyFont="1" applyFill="1" applyBorder="1" applyAlignment="1" applyProtection="1">
      <alignment vertical="top" wrapText="1"/>
      <protection locked="0"/>
    </xf>
    <xf numFmtId="165" fontId="26" fillId="49" borderId="45" xfId="42" applyNumberFormat="1" applyFont="1" applyFill="1" applyBorder="1" applyAlignment="1" applyProtection="1">
      <alignment horizontal="center" vertical="center"/>
      <protection locked="0"/>
    </xf>
    <xf numFmtId="0" fontId="29" fillId="0" borderId="45" xfId="0" applyFont="1" applyBorder="1" applyAlignment="1">
      <alignment horizontal="left" vertical="top" wrapText="1"/>
    </xf>
    <xf numFmtId="165" fontId="26" fillId="34" borderId="45" xfId="42" applyNumberFormat="1" applyFont="1" applyFill="1" applyBorder="1" applyAlignment="1" applyProtection="1">
      <alignment horizontal="center" vertical="center"/>
    </xf>
    <xf numFmtId="165" fontId="26" fillId="0" borderId="45" xfId="42" applyNumberFormat="1" applyFont="1" applyBorder="1" applyAlignment="1" applyProtection="1">
      <alignment horizontal="center" vertical="center"/>
    </xf>
    <xf numFmtId="0" fontId="29" fillId="0" borderId="45" xfId="0" applyFont="1" applyBorder="1" applyAlignment="1">
      <alignment vertical="top" wrapText="1"/>
    </xf>
    <xf numFmtId="165" fontId="26" fillId="0" borderId="45" xfId="42" applyNumberFormat="1" applyFont="1" applyFill="1" applyBorder="1" applyAlignment="1" applyProtection="1">
      <alignment horizontal="center" vertical="center"/>
    </xf>
    <xf numFmtId="165" fontId="26" fillId="0" borderId="45" xfId="42" applyNumberFormat="1" applyFont="1" applyBorder="1" applyAlignment="1" applyProtection="1">
      <alignment vertical="center"/>
    </xf>
    <xf numFmtId="165" fontId="27" fillId="34" borderId="45" xfId="42" applyNumberFormat="1" applyFont="1" applyFill="1" applyBorder="1" applyAlignment="1" applyProtection="1">
      <alignment vertical="center"/>
    </xf>
    <xf numFmtId="165" fontId="27" fillId="0" borderId="45" xfId="42" applyNumberFormat="1" applyFont="1" applyFill="1" applyBorder="1" applyAlignment="1" applyProtection="1">
      <alignment vertical="center"/>
    </xf>
    <xf numFmtId="165" fontId="31" fillId="0" borderId="45" xfId="42" applyNumberFormat="1" applyFont="1" applyFill="1" applyBorder="1" applyAlignment="1" applyProtection="1">
      <alignment horizontal="center" vertical="center"/>
    </xf>
    <xf numFmtId="165" fontId="31" fillId="34" borderId="45" xfId="42" applyNumberFormat="1" applyFont="1" applyFill="1" applyBorder="1" applyAlignment="1" applyProtection="1">
      <alignment horizontal="center" vertical="center"/>
    </xf>
    <xf numFmtId="0" fontId="29" fillId="0" borderId="45" xfId="0" applyFont="1" applyBorder="1" applyAlignment="1" applyProtection="1">
      <alignment vertical="center" wrapText="1"/>
      <protection locked="0"/>
    </xf>
    <xf numFmtId="0" fontId="29" fillId="0" borderId="81" xfId="0" applyFont="1" applyBorder="1" applyAlignment="1" applyProtection="1">
      <alignment vertical="center" wrapText="1"/>
      <protection locked="0"/>
    </xf>
    <xf numFmtId="0" fontId="29" fillId="0" borderId="48" xfId="0" applyFont="1" applyBorder="1" applyAlignment="1" applyProtection="1">
      <alignment vertical="center" wrapText="1"/>
      <protection locked="0"/>
    </xf>
    <xf numFmtId="165" fontId="26" fillId="0" borderId="45" xfId="42" applyNumberFormat="1" applyFont="1" applyFill="1" applyBorder="1" applyAlignment="1" applyProtection="1">
      <alignment vertical="center"/>
    </xf>
    <xf numFmtId="0" fontId="18" fillId="34" borderId="0" xfId="0" applyFont="1" applyFill="1" applyAlignment="1" applyProtection="1">
      <alignment horizontal="center" vertical="center" wrapText="1"/>
      <protection locked="0"/>
    </xf>
    <xf numFmtId="0" fontId="29" fillId="44" borderId="45" xfId="0" applyFont="1" applyFill="1" applyBorder="1" applyAlignment="1" applyProtection="1">
      <alignment vertical="top" wrapText="1"/>
      <protection locked="0"/>
    </xf>
    <xf numFmtId="165" fontId="26" fillId="44" borderId="45" xfId="42" applyNumberFormat="1" applyFont="1" applyFill="1" applyBorder="1" applyAlignment="1" applyProtection="1">
      <alignment horizontal="center" vertical="center"/>
      <protection locked="0"/>
    </xf>
    <xf numFmtId="0" fontId="29" fillId="44" borderId="45" xfId="0" applyFont="1" applyFill="1" applyBorder="1" applyAlignment="1" applyProtection="1">
      <alignment horizontal="center" vertical="center" wrapText="1"/>
      <protection locked="0"/>
    </xf>
    <xf numFmtId="0" fontId="0" fillId="0" borderId="0" xfId="0" applyAlignment="1" applyProtection="1">
      <alignment wrapText="1"/>
      <protection locked="0"/>
    </xf>
    <xf numFmtId="165" fontId="26" fillId="0" borderId="0" xfId="42" applyNumberFormat="1" applyFont="1" applyFill="1" applyBorder="1" applyAlignment="1" applyProtection="1">
      <alignment horizontal="center" vertical="center" wrapText="1"/>
      <protection locked="0"/>
    </xf>
    <xf numFmtId="0" fontId="26" fillId="0" borderId="0" xfId="0" applyFont="1" applyAlignment="1" applyProtection="1">
      <alignment wrapText="1"/>
      <protection locked="0"/>
    </xf>
    <xf numFmtId="43" fontId="26" fillId="0" borderId="0" xfId="0" applyNumberFormat="1" applyFont="1" applyAlignment="1" applyProtection="1">
      <alignment wrapText="1"/>
      <protection locked="0"/>
    </xf>
    <xf numFmtId="0" fontId="68" fillId="0" borderId="0" xfId="0" applyFont="1" applyAlignment="1" applyProtection="1">
      <alignment wrapText="1"/>
      <protection locked="0"/>
    </xf>
    <xf numFmtId="0" fontId="31" fillId="0" borderId="0" xfId="0" applyFont="1" applyAlignment="1" applyProtection="1">
      <alignment wrapText="1"/>
      <protection locked="0"/>
    </xf>
    <xf numFmtId="0" fontId="34" fillId="0" borderId="0" xfId="0" applyFont="1" applyAlignment="1" applyProtection="1">
      <alignment wrapText="1"/>
      <protection locked="0"/>
    </xf>
    <xf numFmtId="0" fontId="28" fillId="0" borderId="0" xfId="0" applyFont="1" applyAlignment="1" applyProtection="1">
      <alignment horizontal="center" wrapText="1"/>
      <protection locked="0"/>
    </xf>
    <xf numFmtId="0" fontId="65" fillId="0" borderId="0" xfId="0" applyFont="1" applyAlignment="1">
      <alignment vertical="top" wrapText="1"/>
    </xf>
    <xf numFmtId="0" fontId="20" fillId="0" borderId="0" xfId="0" applyFont="1" applyAlignment="1">
      <alignment horizontal="center" wrapText="1"/>
    </xf>
    <xf numFmtId="0" fontId="16" fillId="0" borderId="0" xfId="0" applyFont="1" applyAlignment="1">
      <alignment horizontal="center"/>
    </xf>
    <xf numFmtId="0" fontId="28" fillId="0" borderId="41" xfId="0" applyFont="1" applyBorder="1" applyAlignment="1">
      <alignment horizontal="center" vertical="center" wrapText="1"/>
    </xf>
    <xf numFmtId="0" fontId="28"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5" xfId="0" applyFont="1" applyBorder="1" applyAlignment="1">
      <alignment horizontal="center" vertical="center" wrapText="1"/>
    </xf>
    <xf numFmtId="0" fontId="29" fillId="0" borderId="16"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36" xfId="0" applyFont="1" applyBorder="1" applyAlignment="1">
      <alignment horizontal="center" vertical="center" wrapText="1"/>
    </xf>
    <xf numFmtId="0" fontId="20" fillId="0" borderId="22" xfId="0" applyFont="1" applyBorder="1" applyAlignment="1">
      <alignment horizontal="justify" vertical="center" wrapText="1"/>
    </xf>
    <xf numFmtId="0" fontId="20" fillId="0" borderId="21" xfId="0" applyFont="1" applyBorder="1" applyAlignment="1">
      <alignment horizontal="justify" vertical="center" wrapText="1"/>
    </xf>
    <xf numFmtId="0" fontId="20" fillId="0" borderId="37" xfId="0" applyFont="1" applyBorder="1" applyAlignment="1">
      <alignment horizontal="justify" vertical="center" wrapText="1"/>
    </xf>
    <xf numFmtId="0" fontId="20" fillId="0" borderId="21" xfId="0" applyFont="1" applyBorder="1" applyAlignment="1">
      <alignment horizontal="left" vertical="center" wrapText="1"/>
    </xf>
    <xf numFmtId="0" fontId="20" fillId="0" borderId="22" xfId="0" applyFont="1" applyBorder="1" applyAlignment="1">
      <alignment horizontal="left" vertical="center" wrapText="1"/>
    </xf>
    <xf numFmtId="0" fontId="20" fillId="0" borderId="37" xfId="0" applyFont="1" applyBorder="1" applyAlignment="1">
      <alignment horizontal="left" vertical="center" wrapText="1"/>
    </xf>
    <xf numFmtId="0" fontId="22" fillId="0" borderId="22" xfId="0" applyFont="1" applyBorder="1" applyAlignment="1">
      <alignment horizontal="left" vertical="center" wrapText="1"/>
    </xf>
    <xf numFmtId="0" fontId="18" fillId="34" borderId="22" xfId="0" applyFont="1" applyFill="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29" fillId="0" borderId="35" xfId="0" applyFont="1" applyBorder="1" applyAlignment="1">
      <alignment horizontal="center" vertical="center" wrapText="1"/>
    </xf>
    <xf numFmtId="0" fontId="18" fillId="0" borderId="3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34" borderId="21" xfId="0" applyFont="1" applyFill="1" applyBorder="1" applyAlignment="1">
      <alignment horizontal="center" vertical="center" wrapText="1"/>
    </xf>
    <xf numFmtId="0" fontId="22" fillId="0" borderId="21" xfId="0" applyFont="1" applyBorder="1" applyAlignment="1">
      <alignment horizontal="justify" vertical="top" wrapText="1"/>
    </xf>
    <xf numFmtId="0" fontId="22" fillId="0" borderId="22" xfId="0" applyFont="1" applyBorder="1" applyAlignment="1">
      <alignment horizontal="justify" vertical="top" wrapText="1"/>
    </xf>
    <xf numFmtId="0" fontId="22" fillId="0" borderId="26" xfId="0" applyFont="1" applyBorder="1" applyAlignment="1">
      <alignment horizontal="justify" vertical="top" wrapText="1"/>
    </xf>
    <xf numFmtId="0" fontId="21" fillId="0" borderId="22" xfId="0" applyFont="1" applyBorder="1" applyAlignment="1">
      <alignment horizontal="justify" vertical="center" wrapText="1"/>
    </xf>
    <xf numFmtId="0" fontId="21" fillId="0" borderId="37" xfId="0" applyFont="1" applyBorder="1" applyAlignment="1">
      <alignment horizontal="justify" vertical="center" wrapText="1"/>
    </xf>
    <xf numFmtId="0" fontId="29" fillId="0" borderId="45" xfId="0" applyFont="1" applyBorder="1" applyAlignment="1">
      <alignment horizontal="center" vertical="top" wrapText="1"/>
    </xf>
    <xf numFmtId="0" fontId="55" fillId="0" borderId="0" xfId="0" applyFont="1" applyAlignment="1">
      <alignment horizontal="center" vertical="center" wrapText="1"/>
    </xf>
    <xf numFmtId="0" fontId="29" fillId="0" borderId="82"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29" fillId="0" borderId="47" xfId="0" applyFont="1" applyBorder="1" applyAlignment="1" applyProtection="1">
      <alignment horizontal="center" vertical="center" wrapText="1"/>
      <protection locked="0"/>
    </xf>
    <xf numFmtId="0" fontId="29" fillId="0" borderId="81" xfId="0" applyFont="1" applyBorder="1" applyAlignment="1" applyProtection="1">
      <alignment horizontal="center" vertical="center" wrapText="1"/>
      <protection locked="0"/>
    </xf>
    <xf numFmtId="0" fontId="29" fillId="0" borderId="48" xfId="0" applyFont="1" applyBorder="1" applyAlignment="1" applyProtection="1">
      <alignment horizontal="center" vertical="center" wrapText="1"/>
      <protection locked="0"/>
    </xf>
    <xf numFmtId="0" fontId="18" fillId="34" borderId="44" xfId="0" applyFont="1" applyFill="1" applyBorder="1" applyAlignment="1" applyProtection="1">
      <alignment horizontal="center" vertical="center" wrapText="1"/>
      <protection locked="0"/>
    </xf>
    <xf numFmtId="0" fontId="18" fillId="34" borderId="0" xfId="0" applyFont="1" applyFill="1" applyAlignment="1" applyProtection="1">
      <alignment horizontal="center" vertical="center" wrapText="1"/>
      <protection locked="0"/>
    </xf>
    <xf numFmtId="0" fontId="29" fillId="0" borderId="45"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33" xfId="0" applyFont="1" applyBorder="1" applyAlignment="1" applyProtection="1">
      <alignment horizontal="center" vertical="center" wrapText="1"/>
      <protection locked="0"/>
    </xf>
    <xf numFmtId="0" fontId="18" fillId="0" borderId="34" xfId="0" applyFont="1" applyBorder="1" applyAlignment="1" applyProtection="1">
      <alignment horizontal="center" vertical="center" wrapText="1"/>
      <protection locked="0"/>
    </xf>
    <xf numFmtId="0" fontId="18" fillId="0" borderId="44"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69" fillId="0" borderId="0" xfId="0" applyFont="1" applyAlignment="1" applyProtection="1">
      <alignment horizontal="center"/>
      <protection locked="0"/>
    </xf>
    <xf numFmtId="0" fontId="28" fillId="0" borderId="45" xfId="0" applyFont="1" applyBorder="1" applyAlignment="1" applyProtection="1">
      <alignment horizontal="center" vertical="center" wrapText="1"/>
      <protection locked="0"/>
    </xf>
    <xf numFmtId="0" fontId="41" fillId="0" borderId="46" xfId="0" applyFont="1" applyBorder="1" applyAlignment="1">
      <alignment horizontal="center" vertical="center"/>
    </xf>
    <xf numFmtId="0" fontId="41" fillId="0" borderId="59" xfId="0" applyFont="1" applyBorder="1" applyAlignment="1">
      <alignment horizontal="center" vertical="center"/>
    </xf>
    <xf numFmtId="0" fontId="62" fillId="36" borderId="68" xfId="0" applyFont="1" applyFill="1" applyBorder="1" applyAlignment="1">
      <alignment vertical="center" wrapText="1"/>
    </xf>
    <xf numFmtId="0" fontId="62" fillId="36" borderId="69" xfId="0" applyFont="1" applyFill="1" applyBorder="1" applyAlignment="1">
      <alignment vertical="center" wrapText="1"/>
    </xf>
    <xf numFmtId="0" fontId="62" fillId="35" borderId="76" xfId="0" applyFont="1" applyFill="1" applyBorder="1" applyAlignment="1">
      <alignment horizontal="center" vertical="center" wrapText="1"/>
    </xf>
    <xf numFmtId="0" fontId="62" fillId="35" borderId="60" xfId="0" applyFont="1" applyFill="1" applyBorder="1" applyAlignment="1">
      <alignment horizontal="center" vertical="center" wrapText="1"/>
    </xf>
    <xf numFmtId="0" fontId="62" fillId="35" borderId="53" xfId="0" applyFont="1" applyFill="1" applyBorder="1" applyAlignment="1">
      <alignment horizontal="center" vertical="center" wrapText="1"/>
    </xf>
    <xf numFmtId="0" fontId="62" fillId="42" borderId="76" xfId="0" applyFont="1" applyFill="1" applyBorder="1" applyAlignment="1">
      <alignment horizontal="center" vertical="center" wrapText="1"/>
    </xf>
    <xf numFmtId="0" fontId="62" fillId="42" borderId="60" xfId="0" applyFont="1" applyFill="1" applyBorder="1" applyAlignment="1">
      <alignment horizontal="center" vertical="center" wrapText="1"/>
    </xf>
    <xf numFmtId="0" fontId="62" fillId="42" borderId="53" xfId="0" applyFont="1" applyFill="1" applyBorder="1" applyAlignment="1">
      <alignment horizontal="center" vertical="center" wrapText="1"/>
    </xf>
    <xf numFmtId="0" fontId="66" fillId="0" borderId="0" xfId="0" applyFont="1" applyAlignment="1">
      <alignment horizontal="center" vertical="center"/>
    </xf>
    <xf numFmtId="0" fontId="62" fillId="36" borderId="62" xfId="0" applyFont="1" applyFill="1" applyBorder="1" applyAlignment="1">
      <alignment vertical="center" wrapText="1"/>
    </xf>
    <xf numFmtId="0" fontId="62" fillId="36" borderId="65" xfId="0" applyFont="1" applyFill="1" applyBorder="1" applyAlignment="1">
      <alignment vertical="center" wrapText="1"/>
    </xf>
    <xf numFmtId="0" fontId="62" fillId="34" borderId="72" xfId="0" applyFont="1" applyFill="1" applyBorder="1" applyAlignment="1">
      <alignment vertical="center" wrapText="1"/>
    </xf>
    <xf numFmtId="0" fontId="62" fillId="34" borderId="71" xfId="0" applyFont="1" applyFill="1" applyBorder="1" applyAlignment="1">
      <alignment vertical="center" wrapText="1"/>
    </xf>
    <xf numFmtId="0" fontId="62" fillId="34" borderId="62" xfId="0" applyFont="1" applyFill="1" applyBorder="1" applyAlignment="1">
      <alignment vertical="center" wrapText="1"/>
    </xf>
    <xf numFmtId="0" fontId="62" fillId="34" borderId="65" xfId="0" applyFont="1" applyFill="1" applyBorder="1" applyAlignment="1">
      <alignment vertical="center" wrapText="1"/>
    </xf>
    <xf numFmtId="0" fontId="61" fillId="39" borderId="76" xfId="0" applyFont="1" applyFill="1" applyBorder="1" applyAlignment="1">
      <alignment horizontal="center" vertical="center" wrapText="1"/>
    </xf>
    <xf numFmtId="0" fontId="61" fillId="39" borderId="60" xfId="0" applyFont="1" applyFill="1" applyBorder="1" applyAlignment="1">
      <alignment horizontal="center" vertical="center" wrapText="1"/>
    </xf>
    <xf numFmtId="0" fontId="62" fillId="34" borderId="70" xfId="0" applyFont="1" applyFill="1" applyBorder="1" applyAlignment="1">
      <alignment vertical="center" wrapText="1"/>
    </xf>
    <xf numFmtId="0" fontId="62" fillId="34" borderId="68" xfId="0" applyFont="1" applyFill="1" applyBorder="1" applyAlignment="1">
      <alignment vertical="center" wrapText="1"/>
    </xf>
    <xf numFmtId="0" fontId="62" fillId="34" borderId="69" xfId="0" applyFont="1" applyFill="1" applyBorder="1" applyAlignment="1">
      <alignment vertical="center" wrapText="1"/>
    </xf>
    <xf numFmtId="0" fontId="36" fillId="41" borderId="0" xfId="0" applyFont="1" applyFill="1" applyAlignment="1">
      <alignment horizontal="center" vertical="center"/>
    </xf>
    <xf numFmtId="0" fontId="36" fillId="41" borderId="77" xfId="0" applyFont="1" applyFill="1" applyBorder="1" applyAlignment="1">
      <alignment horizontal="center" vertical="center"/>
    </xf>
    <xf numFmtId="0" fontId="43" fillId="44" borderId="0" xfId="0" applyFont="1" applyFill="1" applyAlignment="1">
      <alignment horizontal="center" vertical="center" wrapText="1"/>
    </xf>
    <xf numFmtId="0" fontId="34" fillId="0" borderId="0" xfId="0" applyFont="1" applyAlignment="1">
      <alignment horizontal="center" vertical="center"/>
    </xf>
    <xf numFmtId="0" fontId="56" fillId="39" borderId="76" xfId="0" applyFont="1" applyFill="1" applyBorder="1" applyAlignment="1">
      <alignment horizontal="center" vertical="center" wrapText="1"/>
    </xf>
    <xf numFmtId="0" fontId="56" fillId="39" borderId="60" xfId="0" applyFont="1" applyFill="1" applyBorder="1" applyAlignment="1">
      <alignment horizontal="center" vertical="center" wrapText="1"/>
    </xf>
    <xf numFmtId="0" fontId="34" fillId="0" borderId="46" xfId="0" applyFont="1" applyBorder="1" applyAlignment="1">
      <alignment horizontal="center"/>
    </xf>
    <xf numFmtId="0" fontId="34" fillId="0" borderId="59" xfId="0" applyFont="1" applyBorder="1" applyAlignment="1">
      <alignment horizontal="center"/>
    </xf>
    <xf numFmtId="0" fontId="33" fillId="48" borderId="70" xfId="0" applyFont="1" applyFill="1" applyBorder="1" applyAlignment="1">
      <alignment vertical="center" wrapText="1"/>
    </xf>
    <xf numFmtId="0" fontId="33" fillId="48" borderId="71" xfId="0" applyFont="1" applyFill="1" applyBorder="1" applyAlignment="1">
      <alignment vertical="center" wrapText="1"/>
    </xf>
    <xf numFmtId="0" fontId="33" fillId="34" borderId="72" xfId="0" applyFont="1" applyFill="1" applyBorder="1" applyAlignment="1">
      <alignment vertical="center" wrapText="1"/>
    </xf>
    <xf numFmtId="0" fontId="33" fillId="34" borderId="71" xfId="0" applyFont="1" applyFill="1" applyBorder="1" applyAlignment="1">
      <alignment vertical="center" wrapText="1"/>
    </xf>
    <xf numFmtId="0" fontId="33" fillId="34" borderId="62" xfId="0" applyFont="1" applyFill="1" applyBorder="1" applyAlignment="1">
      <alignment vertical="center" wrapText="1"/>
    </xf>
    <xf numFmtId="0" fontId="33" fillId="34" borderId="65" xfId="0" applyFont="1" applyFill="1" applyBorder="1" applyAlignment="1">
      <alignment vertical="center" wrapText="1"/>
    </xf>
    <xf numFmtId="0" fontId="33" fillId="34" borderId="70" xfId="0" applyFont="1" applyFill="1" applyBorder="1" applyAlignment="1">
      <alignment vertical="center" wrapText="1"/>
    </xf>
    <xf numFmtId="0" fontId="33" fillId="34" borderId="68" xfId="0" applyFont="1" applyFill="1" applyBorder="1" applyAlignment="1">
      <alignment vertical="center" wrapText="1"/>
    </xf>
    <xf numFmtId="0" fontId="33" fillId="34" borderId="69" xfId="0" applyFont="1" applyFill="1" applyBorder="1" applyAlignment="1">
      <alignment vertical="center" wrapText="1"/>
    </xf>
    <xf numFmtId="0" fontId="33" fillId="42" borderId="76" xfId="0" applyFont="1" applyFill="1" applyBorder="1" applyAlignment="1">
      <alignment horizontal="center" vertical="center" wrapText="1"/>
    </xf>
    <xf numFmtId="0" fontId="33" fillId="42" borderId="60" xfId="0" applyFont="1" applyFill="1" applyBorder="1" applyAlignment="1">
      <alignment horizontal="center" vertical="center" wrapText="1"/>
    </xf>
    <xf numFmtId="0" fontId="33" fillId="42" borderId="53" xfId="0" applyFont="1" applyFill="1" applyBorder="1" applyAlignment="1">
      <alignment horizontal="center" vertical="center" wrapText="1"/>
    </xf>
    <xf numFmtId="0" fontId="33" fillId="35" borderId="76" xfId="0" applyFont="1" applyFill="1" applyBorder="1" applyAlignment="1">
      <alignment horizontal="center" vertical="center" wrapText="1"/>
    </xf>
    <xf numFmtId="0" fontId="33" fillId="35" borderId="60" xfId="0" applyFont="1" applyFill="1" applyBorder="1" applyAlignment="1">
      <alignment horizontal="center" vertical="center" wrapText="1"/>
    </xf>
    <xf numFmtId="0" fontId="33" fillId="35" borderId="53" xfId="0" applyFont="1" applyFill="1" applyBorder="1" applyAlignment="1">
      <alignment horizontal="center" vertical="center" wrapText="1"/>
    </xf>
  </cellXfs>
  <cellStyles count="5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1 2" xfId="46" xr:uid="{00000000-0005-0000-0000-00000D000000}"/>
    <cellStyle name="60% - Énfasis2" xfId="25" builtinId="36" customBuiltin="1"/>
    <cellStyle name="60% - Énfasis2 2" xfId="47" xr:uid="{00000000-0005-0000-0000-00000F000000}"/>
    <cellStyle name="60% - Énfasis3" xfId="29" builtinId="40" customBuiltin="1"/>
    <cellStyle name="60% - Énfasis3 2" xfId="48" xr:uid="{00000000-0005-0000-0000-000011000000}"/>
    <cellStyle name="60% - Énfasis4" xfId="33" builtinId="44" customBuiltin="1"/>
    <cellStyle name="60% - Énfasis4 2" xfId="49" xr:uid="{00000000-0005-0000-0000-000013000000}"/>
    <cellStyle name="60% - Énfasis5" xfId="37" builtinId="48" customBuiltin="1"/>
    <cellStyle name="60% - Énfasis5 2" xfId="50" xr:uid="{00000000-0005-0000-0000-000015000000}"/>
    <cellStyle name="60% - Énfasis6" xfId="41" builtinId="52" customBuiltin="1"/>
    <cellStyle name="60% - Énfasis6 2" xfId="51" xr:uid="{00000000-0005-0000-0000-000017000000}"/>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eutral 2" xfId="45" xr:uid="{00000000-0005-0000-0000-000028000000}"/>
    <cellStyle name="Normal" xfId="0" builtinId="0"/>
    <cellStyle name="Notas" xfId="15" builtinId="10" customBuiltin="1"/>
    <cellStyle name="Porcentaje" xfId="43"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4" xr:uid="{00000000-0005-0000-0000-000032000000}"/>
    <cellStyle name="Total" xfId="17" builtinId="25" customBuiltin="1"/>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activeX/activeX6.xml><?xml version="1.0" encoding="utf-8"?>
<ax:ocx xmlns:ax="http://schemas.microsoft.com/office/2006/activeX" xmlns:r="http://schemas.openxmlformats.org/officeDocument/2006/relationships" ax:classid="{5512D11A-5CC6-11CF-8D67-00AA00BDCE1D}" ax:persistence="persistStream" r:id="rI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6.emf"/><Relationship Id="rId1" Type="http://schemas.openxmlformats.org/officeDocument/2006/relationships/image" Target="../media/image7.emf"/><Relationship Id="rId5" Type="http://schemas.openxmlformats.org/officeDocument/2006/relationships/image" Target="../media/image3.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1447799</xdr:colOff>
      <xdr:row>0</xdr:row>
      <xdr:rowOff>57149</xdr:rowOff>
    </xdr:from>
    <xdr:to>
      <xdr:col>2</xdr:col>
      <xdr:colOff>5516968</xdr:colOff>
      <xdr:row>4</xdr:row>
      <xdr:rowOff>104774</xdr:rowOff>
    </xdr:to>
    <xdr:pic>
      <xdr:nvPicPr>
        <xdr:cNvPr id="3" name="2 Imagen" descr="Función Pública - Suit v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299" y="57149"/>
          <a:ext cx="408622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0</xdr:row>
      <xdr:rowOff>57150</xdr:rowOff>
    </xdr:from>
    <xdr:to>
      <xdr:col>1</xdr:col>
      <xdr:colOff>1952625</xdr:colOff>
      <xdr:row>3</xdr:row>
      <xdr:rowOff>186288</xdr:rowOff>
    </xdr:to>
    <xdr:pic>
      <xdr:nvPicPr>
        <xdr:cNvPr id="4" name="3 Imagen" descr="hospital manuel uribeangel | HMUA">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57150"/>
          <a:ext cx="1895475" cy="70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1447799</xdr:colOff>
      <xdr:row>0</xdr:row>
      <xdr:rowOff>57149</xdr:rowOff>
    </xdr:from>
    <xdr:to>
      <xdr:col>3</xdr:col>
      <xdr:colOff>325843</xdr:colOff>
      <xdr:row>4</xdr:row>
      <xdr:rowOff>104774</xdr:rowOff>
    </xdr:to>
    <xdr:pic>
      <xdr:nvPicPr>
        <xdr:cNvPr id="2" name="2 Imagen" descr="Función Pública - Suit v3">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34074" y="57149"/>
          <a:ext cx="4069169"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0</xdr:row>
      <xdr:rowOff>57150</xdr:rowOff>
    </xdr:from>
    <xdr:to>
      <xdr:col>1</xdr:col>
      <xdr:colOff>1952625</xdr:colOff>
      <xdr:row>3</xdr:row>
      <xdr:rowOff>186288</xdr:rowOff>
    </xdr:to>
    <xdr:pic>
      <xdr:nvPicPr>
        <xdr:cNvPr id="3" name="3 Imagen" descr="hospital manuel uribeangel | HMUA">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23975" y="57150"/>
          <a:ext cx="1895475" cy="700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4905375</xdr:colOff>
          <xdr:row>20</xdr:row>
          <xdr:rowOff>28575</xdr:rowOff>
        </xdr:from>
        <xdr:to>
          <xdr:col>2</xdr:col>
          <xdr:colOff>5019675</xdr:colOff>
          <xdr:row>20</xdr:row>
          <xdr:rowOff>142875</xdr:rowOff>
        </xdr:to>
        <xdr:sp macro="" textlink="">
          <xdr:nvSpPr>
            <xdr:cNvPr id="2051" name="Control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20</xdr:row>
          <xdr:rowOff>28575</xdr:rowOff>
        </xdr:from>
        <xdr:to>
          <xdr:col>4</xdr:col>
          <xdr:colOff>723900</xdr:colOff>
          <xdr:row>20</xdr:row>
          <xdr:rowOff>142875</xdr:rowOff>
        </xdr:to>
        <xdr:sp macro="" textlink="">
          <xdr:nvSpPr>
            <xdr:cNvPr id="2052" name="Control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20</xdr:row>
          <xdr:rowOff>28575</xdr:rowOff>
        </xdr:from>
        <xdr:to>
          <xdr:col>6</xdr:col>
          <xdr:colOff>638175</xdr:colOff>
          <xdr:row>20</xdr:row>
          <xdr:rowOff>142875</xdr:rowOff>
        </xdr:to>
        <xdr:sp macro="" textlink="">
          <xdr:nvSpPr>
            <xdr:cNvPr id="2053" name="Control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4905375</xdr:colOff>
          <xdr:row>20</xdr:row>
          <xdr:rowOff>28575</xdr:rowOff>
        </xdr:from>
        <xdr:to>
          <xdr:col>2</xdr:col>
          <xdr:colOff>5019675</xdr:colOff>
          <xdr:row>20</xdr:row>
          <xdr:rowOff>142875</xdr:rowOff>
        </xdr:to>
        <xdr:sp macro="" textlink="">
          <xdr:nvSpPr>
            <xdr:cNvPr id="2054" name="Control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20</xdr:row>
          <xdr:rowOff>28575</xdr:rowOff>
        </xdr:from>
        <xdr:to>
          <xdr:col>4</xdr:col>
          <xdr:colOff>723900</xdr:colOff>
          <xdr:row>20</xdr:row>
          <xdr:rowOff>142875</xdr:rowOff>
        </xdr:to>
        <xdr:sp macro="" textlink="">
          <xdr:nvSpPr>
            <xdr:cNvPr id="2055" name="Control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20</xdr:row>
          <xdr:rowOff>28575</xdr:rowOff>
        </xdr:from>
        <xdr:to>
          <xdr:col>6</xdr:col>
          <xdr:colOff>638175</xdr:colOff>
          <xdr:row>20</xdr:row>
          <xdr:rowOff>142875</xdr:rowOff>
        </xdr:to>
        <xdr:sp macro="" textlink="">
          <xdr:nvSpPr>
            <xdr:cNvPr id="2056" name="Control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1447799</xdr:colOff>
      <xdr:row>0</xdr:row>
      <xdr:rowOff>57149</xdr:rowOff>
    </xdr:from>
    <xdr:to>
      <xdr:col>3</xdr:col>
      <xdr:colOff>325843</xdr:colOff>
      <xdr:row>2</xdr:row>
      <xdr:rowOff>63500</xdr:rowOff>
    </xdr:to>
    <xdr:pic>
      <xdr:nvPicPr>
        <xdr:cNvPr id="2" name="2 Imagen" descr="Función Pública - Suit v3">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4" y="57149"/>
          <a:ext cx="4069169" cy="387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120650</xdr:colOff>
      <xdr:row>0</xdr:row>
      <xdr:rowOff>0</xdr:rowOff>
    </xdr:from>
    <xdr:to>
      <xdr:col>2</xdr:col>
      <xdr:colOff>0</xdr:colOff>
      <xdr:row>2</xdr:row>
      <xdr:rowOff>158750</xdr:rowOff>
    </xdr:to>
    <xdr:pic>
      <xdr:nvPicPr>
        <xdr:cNvPr id="3" name="3 Imagen" descr="hospital manuel uribeangel | HMUA">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 y="0"/>
          <a:ext cx="18891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1447799</xdr:colOff>
      <xdr:row>0</xdr:row>
      <xdr:rowOff>57149</xdr:rowOff>
    </xdr:from>
    <xdr:to>
      <xdr:col>3</xdr:col>
      <xdr:colOff>325843</xdr:colOff>
      <xdr:row>2</xdr:row>
      <xdr:rowOff>63500</xdr:rowOff>
    </xdr:to>
    <xdr:pic>
      <xdr:nvPicPr>
        <xdr:cNvPr id="2" name="2 Imagen" descr="Función Pública - Suit v3">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57574" y="57149"/>
          <a:ext cx="4069169" cy="387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120650</xdr:colOff>
      <xdr:row>0</xdr:row>
      <xdr:rowOff>0</xdr:rowOff>
    </xdr:from>
    <xdr:to>
      <xdr:col>2</xdr:col>
      <xdr:colOff>0</xdr:colOff>
      <xdr:row>2</xdr:row>
      <xdr:rowOff>158750</xdr:rowOff>
    </xdr:to>
    <xdr:pic>
      <xdr:nvPicPr>
        <xdr:cNvPr id="3" name="3 Imagen" descr="hospital manuel uribeangel | HMUA">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 y="0"/>
          <a:ext cx="1889125" cy="539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1447799</xdr:colOff>
      <xdr:row>0</xdr:row>
      <xdr:rowOff>57150</xdr:rowOff>
    </xdr:from>
    <xdr:to>
      <xdr:col>8</xdr:col>
      <xdr:colOff>515296</xdr:colOff>
      <xdr:row>2</xdr:row>
      <xdr:rowOff>59532</xdr:rowOff>
    </xdr:to>
    <xdr:pic>
      <xdr:nvPicPr>
        <xdr:cNvPr id="2" name="2 Imagen" descr="Función Pública - Suit v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53049" y="57150"/>
          <a:ext cx="4056216" cy="383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1517650</xdr:colOff>
      <xdr:row>0</xdr:row>
      <xdr:rowOff>142874</xdr:rowOff>
    </xdr:from>
    <xdr:to>
      <xdr:col>4</xdr:col>
      <xdr:colOff>172178</xdr:colOff>
      <xdr:row>4</xdr:row>
      <xdr:rowOff>20319</xdr:rowOff>
    </xdr:to>
    <xdr:pic>
      <xdr:nvPicPr>
        <xdr:cNvPr id="3" name="3 Imagen" descr="hospital manuel uribeangel | HMUA">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17650" y="142874"/>
          <a:ext cx="2397218" cy="68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7792</xdr:colOff>
      <xdr:row>0</xdr:row>
      <xdr:rowOff>57149</xdr:rowOff>
    </xdr:from>
    <xdr:to>
      <xdr:col>6</xdr:col>
      <xdr:colOff>159885</xdr:colOff>
      <xdr:row>4</xdr:row>
      <xdr:rowOff>104774</xdr:rowOff>
    </xdr:to>
    <xdr:pic>
      <xdr:nvPicPr>
        <xdr:cNvPr id="2" name="2 Imagen" descr="Función Pública - Suit v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9247" y="57149"/>
          <a:ext cx="5153026"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57150</xdr:colOff>
      <xdr:row>0</xdr:row>
      <xdr:rowOff>57149</xdr:rowOff>
    </xdr:from>
    <xdr:to>
      <xdr:col>1</xdr:col>
      <xdr:colOff>4544786</xdr:colOff>
      <xdr:row>6</xdr:row>
      <xdr:rowOff>594424</xdr:rowOff>
    </xdr:to>
    <xdr:pic>
      <xdr:nvPicPr>
        <xdr:cNvPr id="3" name="3 Imagen" descr="hospital manuel uribeangel | HMUA">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9150" y="57149"/>
          <a:ext cx="4487636" cy="168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66</xdr:row>
      <xdr:rowOff>0</xdr:rowOff>
    </xdr:from>
    <xdr:to>
      <xdr:col>2</xdr:col>
      <xdr:colOff>2410739</xdr:colOff>
      <xdr:row>83</xdr:row>
      <xdr:rowOff>9119</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762000" y="17621250"/>
          <a:ext cx="11476190" cy="32476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6186487</xdr:colOff>
      <xdr:row>0</xdr:row>
      <xdr:rowOff>176212</xdr:rowOff>
    </xdr:from>
    <xdr:to>
      <xdr:col>4</xdr:col>
      <xdr:colOff>407987</xdr:colOff>
      <xdr:row>5</xdr:row>
      <xdr:rowOff>30162</xdr:rowOff>
    </xdr:to>
    <xdr:pic>
      <xdr:nvPicPr>
        <xdr:cNvPr id="2" name="2 Imagen" descr="Función Pública - Suit v3">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48487" y="176212"/>
          <a:ext cx="4814888"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700087</xdr:colOff>
      <xdr:row>1</xdr:row>
      <xdr:rowOff>0</xdr:rowOff>
    </xdr:from>
    <xdr:to>
      <xdr:col>1</xdr:col>
      <xdr:colOff>4217987</xdr:colOff>
      <xdr:row>5</xdr:row>
      <xdr:rowOff>87863</xdr:rowOff>
    </xdr:to>
    <xdr:pic>
      <xdr:nvPicPr>
        <xdr:cNvPr id="3" name="3 Imagen" descr="hospital manuel uribeangel | HMUA">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2087" y="190500"/>
          <a:ext cx="3514725" cy="853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6.xml"/><Relationship Id="rId3" Type="http://schemas.openxmlformats.org/officeDocument/2006/relationships/vmlDrawing" Target="../drawings/vmlDrawing2.vml"/><Relationship Id="rId7" Type="http://schemas.openxmlformats.org/officeDocument/2006/relationships/image" Target="../media/image4.emf"/><Relationship Id="rId12" Type="http://schemas.openxmlformats.org/officeDocument/2006/relationships/control" Target="../activeX/activeX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6.emf"/><Relationship Id="rId5" Type="http://schemas.openxmlformats.org/officeDocument/2006/relationships/image" Target="../media/image3.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5.emf"/><Relationship Id="rId14" Type="http://schemas.openxmlformats.org/officeDocument/2006/relationships/image" Target="../media/image7.emf"/></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T45"/>
  <sheetViews>
    <sheetView topLeftCell="A8" zoomScale="50" zoomScaleNormal="50" workbookViewId="0">
      <pane xSplit="3" ySplit="2" topLeftCell="D10" activePane="bottomRight" state="frozen"/>
      <selection activeCell="A8" sqref="A8"/>
      <selection pane="topRight" activeCell="D8" sqref="D8"/>
      <selection pane="bottomLeft" activeCell="A10" sqref="A10"/>
      <selection pane="bottomRight" activeCell="J15" sqref="J15"/>
    </sheetView>
  </sheetViews>
  <sheetFormatPr baseColWidth="10" defaultRowHeight="15" x14ac:dyDescent="0.25"/>
  <cols>
    <col min="1" max="1" width="19" customWidth="1"/>
    <col min="2" max="2" width="48.28515625" customWidth="1"/>
    <col min="3" max="3" width="91.28515625" customWidth="1"/>
    <col min="4" max="17" width="15.42578125" customWidth="1"/>
    <col min="18" max="18" width="32.7109375" style="3" customWidth="1"/>
    <col min="19" max="19" width="14.7109375" customWidth="1"/>
    <col min="20" max="20" width="27.5703125" customWidth="1"/>
  </cols>
  <sheetData>
    <row r="7" spans="1:19" x14ac:dyDescent="0.25">
      <c r="B7" s="258" t="s">
        <v>18</v>
      </c>
      <c r="C7" s="258"/>
      <c r="D7" s="258"/>
      <c r="E7" s="258"/>
      <c r="F7" s="258"/>
      <c r="G7" s="258"/>
      <c r="H7" s="258"/>
      <c r="I7" s="258"/>
      <c r="J7" s="258"/>
      <c r="K7" s="258"/>
      <c r="L7" s="258"/>
      <c r="M7" s="258"/>
      <c r="N7" s="258"/>
      <c r="O7" s="258"/>
      <c r="P7" s="258"/>
      <c r="Q7" s="258"/>
    </row>
    <row r="8" spans="1:19" ht="15.75" thickBot="1" x14ac:dyDescent="0.3">
      <c r="E8" s="1"/>
      <c r="F8" s="1"/>
      <c r="G8" s="1"/>
      <c r="H8" s="1"/>
      <c r="I8" s="1"/>
      <c r="J8" s="1"/>
      <c r="K8" s="1"/>
      <c r="L8" s="1"/>
      <c r="M8" s="1"/>
      <c r="N8" s="1"/>
      <c r="O8" s="1"/>
      <c r="P8" s="1"/>
      <c r="Q8" s="1"/>
    </row>
    <row r="9" spans="1:19" ht="35.25" customHeight="1" thickBot="1" x14ac:dyDescent="0.3">
      <c r="A9" s="31" t="s">
        <v>51</v>
      </c>
      <c r="B9" s="259" t="s">
        <v>19</v>
      </c>
      <c r="C9" s="260"/>
      <c r="D9" s="32" t="s">
        <v>4</v>
      </c>
      <c r="E9" s="33" t="s">
        <v>5</v>
      </c>
      <c r="F9" s="33" t="s">
        <v>6</v>
      </c>
      <c r="G9" s="33" t="s">
        <v>7</v>
      </c>
      <c r="H9" s="34" t="s">
        <v>30</v>
      </c>
      <c r="I9" s="34" t="s">
        <v>38</v>
      </c>
      <c r="J9" s="34" t="s">
        <v>39</v>
      </c>
      <c r="K9" s="34" t="s">
        <v>40</v>
      </c>
      <c r="L9" s="34" t="s">
        <v>41</v>
      </c>
      <c r="M9" s="34" t="s">
        <v>42</v>
      </c>
      <c r="N9" s="44" t="s">
        <v>43</v>
      </c>
      <c r="O9" s="36" t="s">
        <v>44</v>
      </c>
      <c r="P9" s="35" t="s">
        <v>46</v>
      </c>
      <c r="Q9" s="36" t="s">
        <v>8</v>
      </c>
      <c r="R9" s="37" t="s">
        <v>28</v>
      </c>
      <c r="S9" s="7" t="s">
        <v>48</v>
      </c>
    </row>
    <row r="10" spans="1:19" ht="22.5" customHeight="1" x14ac:dyDescent="0.25">
      <c r="A10" s="276" t="s">
        <v>21</v>
      </c>
      <c r="B10" s="264" t="s">
        <v>20</v>
      </c>
      <c r="C10" s="38" t="s">
        <v>3</v>
      </c>
      <c r="D10" s="8">
        <v>4869</v>
      </c>
      <c r="E10" s="8">
        <v>4182</v>
      </c>
      <c r="F10" s="8">
        <v>3413</v>
      </c>
      <c r="G10" s="8">
        <v>3886</v>
      </c>
      <c r="H10" s="9">
        <v>3316</v>
      </c>
      <c r="I10" s="10">
        <v>4081</v>
      </c>
      <c r="J10" s="9">
        <v>4112</v>
      </c>
      <c r="K10" s="9">
        <v>4899</v>
      </c>
      <c r="L10" s="9">
        <v>4652</v>
      </c>
      <c r="M10" s="9">
        <v>5527</v>
      </c>
      <c r="N10" s="8">
        <v>4979</v>
      </c>
      <c r="O10" s="8">
        <v>4305</v>
      </c>
      <c r="P10" s="48">
        <f>(K10-J10)/J10</f>
        <v>0.19139105058365757</v>
      </c>
      <c r="Q10" s="49">
        <f t="shared" ref="Q10:Q44" si="0">SUM(D10:O10)</f>
        <v>52221</v>
      </c>
      <c r="R10" s="272" t="s">
        <v>34</v>
      </c>
    </row>
    <row r="11" spans="1:19" ht="22.5" customHeight="1" thickBot="1" x14ac:dyDescent="0.3">
      <c r="A11" s="276"/>
      <c r="B11" s="262"/>
      <c r="C11" s="39" t="s">
        <v>2</v>
      </c>
      <c r="D11" s="11">
        <v>0</v>
      </c>
      <c r="E11" s="11">
        <v>0</v>
      </c>
      <c r="F11" s="11">
        <v>0</v>
      </c>
      <c r="G11" s="11">
        <v>0</v>
      </c>
      <c r="H11" s="12">
        <v>0</v>
      </c>
      <c r="I11" s="12">
        <v>0</v>
      </c>
      <c r="J11" s="12">
        <v>0</v>
      </c>
      <c r="K11" s="12">
        <v>0</v>
      </c>
      <c r="L11" s="12">
        <v>0</v>
      </c>
      <c r="M11" s="12">
        <v>0</v>
      </c>
      <c r="N11" s="12">
        <v>0</v>
      </c>
      <c r="O11" s="12">
        <v>0</v>
      </c>
      <c r="P11" s="48" t="s">
        <v>47</v>
      </c>
      <c r="Q11" s="49">
        <f t="shared" si="0"/>
        <v>0</v>
      </c>
      <c r="R11" s="273"/>
    </row>
    <row r="12" spans="1:19" ht="22.5" customHeight="1" thickBot="1" x14ac:dyDescent="0.3">
      <c r="A12" s="276"/>
      <c r="B12" s="262"/>
      <c r="C12" s="40" t="s">
        <v>1</v>
      </c>
      <c r="D12" s="55">
        <f>D10+D11</f>
        <v>4869</v>
      </c>
      <c r="E12" s="55">
        <f t="shared" ref="E12:L12" si="1">E10+E11</f>
        <v>4182</v>
      </c>
      <c r="F12" s="55">
        <f t="shared" si="1"/>
        <v>3413</v>
      </c>
      <c r="G12" s="55">
        <f t="shared" si="1"/>
        <v>3886</v>
      </c>
      <c r="H12" s="55">
        <f t="shared" si="1"/>
        <v>3316</v>
      </c>
      <c r="I12" s="55">
        <f t="shared" si="1"/>
        <v>4081</v>
      </c>
      <c r="J12" s="55">
        <f t="shared" si="1"/>
        <v>4112</v>
      </c>
      <c r="K12" s="55">
        <f t="shared" si="1"/>
        <v>4899</v>
      </c>
      <c r="L12" s="55">
        <f t="shared" si="1"/>
        <v>4652</v>
      </c>
      <c r="M12" s="56">
        <v>5527</v>
      </c>
      <c r="N12" s="55">
        <v>4979</v>
      </c>
      <c r="O12" s="8">
        <v>4305</v>
      </c>
      <c r="P12" s="57">
        <f>(K12-J12)/J12</f>
        <v>0.19139105058365757</v>
      </c>
      <c r="Q12" s="58">
        <f t="shared" si="0"/>
        <v>52221</v>
      </c>
      <c r="R12" s="273"/>
    </row>
    <row r="13" spans="1:19" ht="22.5" customHeight="1" thickBot="1" x14ac:dyDescent="0.3">
      <c r="A13" s="276"/>
      <c r="B13" s="263"/>
      <c r="C13" s="54" t="s">
        <v>0</v>
      </c>
      <c r="D13" s="61">
        <v>7</v>
      </c>
      <c r="E13" s="62">
        <v>5</v>
      </c>
      <c r="F13" s="62">
        <v>5</v>
      </c>
      <c r="G13" s="62">
        <v>13</v>
      </c>
      <c r="H13" s="63">
        <v>8</v>
      </c>
      <c r="I13" s="63">
        <v>8</v>
      </c>
      <c r="J13" s="63">
        <v>5</v>
      </c>
      <c r="K13" s="63">
        <v>7</v>
      </c>
      <c r="L13" s="63">
        <v>6</v>
      </c>
      <c r="M13" s="63">
        <v>10</v>
      </c>
      <c r="N13" s="63">
        <v>8</v>
      </c>
      <c r="O13" s="63">
        <v>10</v>
      </c>
      <c r="P13" s="64">
        <f>(K13-J13)/J13</f>
        <v>0.4</v>
      </c>
      <c r="Q13" s="65">
        <f>SUM(D13:O13)</f>
        <v>92</v>
      </c>
      <c r="R13" s="274"/>
      <c r="S13" s="4">
        <f>Q13/Q12</f>
        <v>1.7617433599509775E-3</v>
      </c>
    </row>
    <row r="14" spans="1:19" ht="22.5" customHeight="1" x14ac:dyDescent="0.25">
      <c r="A14" s="277" t="s">
        <v>25</v>
      </c>
      <c r="B14" s="261" t="s">
        <v>9</v>
      </c>
      <c r="C14" s="42" t="s">
        <v>2</v>
      </c>
      <c r="D14" s="16">
        <f>2234+2670</f>
        <v>4904</v>
      </c>
      <c r="E14" s="16">
        <f>2074+2490</f>
        <v>4564</v>
      </c>
      <c r="F14" s="16">
        <f>2281+2707</f>
        <v>4988</v>
      </c>
      <c r="G14" s="16">
        <f>2149+2800</f>
        <v>4949</v>
      </c>
      <c r="H14" s="17">
        <v>5130</v>
      </c>
      <c r="I14" s="17">
        <v>4747</v>
      </c>
      <c r="J14" s="17">
        <v>4902</v>
      </c>
      <c r="K14" s="17">
        <v>5003</v>
      </c>
      <c r="L14" s="17">
        <v>4967</v>
      </c>
      <c r="M14" s="17">
        <v>4961</v>
      </c>
      <c r="N14" s="16">
        <v>4626</v>
      </c>
      <c r="O14" s="16">
        <v>4843</v>
      </c>
      <c r="P14" s="59">
        <f>(K14-J14)/J14</f>
        <v>2.0603835169318647E-2</v>
      </c>
      <c r="Q14" s="60">
        <f t="shared" si="0"/>
        <v>58584</v>
      </c>
      <c r="R14" s="269" t="s">
        <v>36</v>
      </c>
      <c r="S14" s="5"/>
    </row>
    <row r="15" spans="1:19" ht="22.5" customHeight="1" thickBot="1" x14ac:dyDescent="0.3">
      <c r="A15" s="278"/>
      <c r="B15" s="262"/>
      <c r="C15" s="40" t="s">
        <v>1</v>
      </c>
      <c r="D15" s="55">
        <f>D14</f>
        <v>4904</v>
      </c>
      <c r="E15" s="55">
        <f t="shared" ref="E15:L15" si="2">E14</f>
        <v>4564</v>
      </c>
      <c r="F15" s="55">
        <f t="shared" si="2"/>
        <v>4988</v>
      </c>
      <c r="G15" s="55">
        <f t="shared" si="2"/>
        <v>4949</v>
      </c>
      <c r="H15" s="55">
        <f t="shared" si="2"/>
        <v>5130</v>
      </c>
      <c r="I15" s="55">
        <f t="shared" si="2"/>
        <v>4747</v>
      </c>
      <c r="J15" s="55">
        <f t="shared" si="2"/>
        <v>4902</v>
      </c>
      <c r="K15" s="55">
        <f t="shared" si="2"/>
        <v>5003</v>
      </c>
      <c r="L15" s="55">
        <f t="shared" si="2"/>
        <v>4967</v>
      </c>
      <c r="M15" s="56">
        <v>4961</v>
      </c>
      <c r="N15" s="16">
        <v>4626</v>
      </c>
      <c r="O15" s="16">
        <v>4843</v>
      </c>
      <c r="P15" s="67">
        <f>(K15-J15)/J15</f>
        <v>2.0603835169318647E-2</v>
      </c>
      <c r="Q15" s="58">
        <f t="shared" si="0"/>
        <v>58584</v>
      </c>
      <c r="R15" s="269"/>
      <c r="S15" s="6"/>
    </row>
    <row r="16" spans="1:19" ht="22.5" customHeight="1" thickBot="1" x14ac:dyDescent="0.3">
      <c r="A16" s="278"/>
      <c r="B16" s="265"/>
      <c r="C16" s="66" t="s">
        <v>0</v>
      </c>
      <c r="D16" s="61">
        <v>3</v>
      </c>
      <c r="E16" s="62">
        <v>0</v>
      </c>
      <c r="F16" s="62">
        <v>3</v>
      </c>
      <c r="G16" s="62">
        <v>1</v>
      </c>
      <c r="H16" s="63">
        <v>7</v>
      </c>
      <c r="I16" s="63">
        <v>13</v>
      </c>
      <c r="J16" s="63">
        <v>0</v>
      </c>
      <c r="K16" s="63">
        <v>3</v>
      </c>
      <c r="L16" s="63">
        <v>3</v>
      </c>
      <c r="M16" s="63">
        <v>4</v>
      </c>
      <c r="N16" s="63">
        <v>7</v>
      </c>
      <c r="O16" s="63">
        <v>1</v>
      </c>
      <c r="P16" s="69">
        <v>0</v>
      </c>
      <c r="Q16" s="65">
        <f>SUM(D16:O16)</f>
        <v>45</v>
      </c>
      <c r="R16" s="269"/>
      <c r="S16" s="4">
        <f>Q16/Q15</f>
        <v>7.6812781646866043E-4</v>
      </c>
    </row>
    <row r="17" spans="1:20" ht="22.5" customHeight="1" x14ac:dyDescent="0.25">
      <c r="A17" s="277" t="s">
        <v>22</v>
      </c>
      <c r="B17" s="266" t="s">
        <v>10</v>
      </c>
      <c r="C17" s="43" t="s">
        <v>2</v>
      </c>
      <c r="D17" s="21">
        <v>80</v>
      </c>
      <c r="E17" s="21">
        <v>87</v>
      </c>
      <c r="F17" s="21">
        <v>89</v>
      </c>
      <c r="G17" s="21">
        <v>76</v>
      </c>
      <c r="H17" s="23">
        <v>113</v>
      </c>
      <c r="I17" s="23">
        <v>79</v>
      </c>
      <c r="J17" s="23">
        <v>81</v>
      </c>
      <c r="K17" s="23">
        <v>68</v>
      </c>
      <c r="L17" s="23">
        <v>82</v>
      </c>
      <c r="M17" s="23">
        <v>76</v>
      </c>
      <c r="N17" s="21">
        <v>89</v>
      </c>
      <c r="O17" s="21">
        <v>102</v>
      </c>
      <c r="P17" s="68">
        <f>(K17-J17)/J17</f>
        <v>-0.16049382716049382</v>
      </c>
      <c r="Q17" s="60">
        <f t="shared" si="0"/>
        <v>1022</v>
      </c>
      <c r="R17" s="270" t="s">
        <v>49</v>
      </c>
      <c r="T17" s="257" t="s">
        <v>50</v>
      </c>
    </row>
    <row r="18" spans="1:20" ht="22.5" customHeight="1" thickBot="1" x14ac:dyDescent="0.3">
      <c r="A18" s="278"/>
      <c r="B18" s="267"/>
      <c r="C18" s="40" t="s">
        <v>1</v>
      </c>
      <c r="D18" s="55">
        <f>D17</f>
        <v>80</v>
      </c>
      <c r="E18" s="55">
        <f t="shared" ref="E18:L18" si="3">E17</f>
        <v>87</v>
      </c>
      <c r="F18" s="55">
        <f t="shared" si="3"/>
        <v>89</v>
      </c>
      <c r="G18" s="55">
        <f t="shared" si="3"/>
        <v>76</v>
      </c>
      <c r="H18" s="70">
        <f t="shared" si="3"/>
        <v>113</v>
      </c>
      <c r="I18" s="70">
        <f t="shared" si="3"/>
        <v>79</v>
      </c>
      <c r="J18" s="70">
        <f t="shared" si="3"/>
        <v>81</v>
      </c>
      <c r="K18" s="70">
        <f t="shared" si="3"/>
        <v>68</v>
      </c>
      <c r="L18" s="70">
        <f t="shared" si="3"/>
        <v>82</v>
      </c>
      <c r="M18" s="18">
        <v>76</v>
      </c>
      <c r="N18" s="21">
        <v>89</v>
      </c>
      <c r="O18" s="21">
        <v>102</v>
      </c>
      <c r="P18" s="57">
        <f>(K18-J18)/J18</f>
        <v>-0.16049382716049382</v>
      </c>
      <c r="Q18" s="58">
        <f t="shared" si="0"/>
        <v>1022</v>
      </c>
      <c r="R18" s="269"/>
      <c r="T18" s="257"/>
    </row>
    <row r="19" spans="1:20" ht="22.5" customHeight="1" thickBot="1" x14ac:dyDescent="0.3">
      <c r="A19" s="278"/>
      <c r="B19" s="268"/>
      <c r="C19" s="54" t="s">
        <v>0</v>
      </c>
      <c r="D19" s="61">
        <v>2</v>
      </c>
      <c r="E19" s="62">
        <v>1</v>
      </c>
      <c r="F19" s="62">
        <v>1</v>
      </c>
      <c r="G19" s="62">
        <v>3</v>
      </c>
      <c r="H19" s="63">
        <v>0</v>
      </c>
      <c r="I19" s="63">
        <v>0</v>
      </c>
      <c r="J19" s="63">
        <v>0</v>
      </c>
      <c r="K19" s="63">
        <v>0</v>
      </c>
      <c r="L19" s="63">
        <v>0</v>
      </c>
      <c r="M19" s="63">
        <v>0</v>
      </c>
      <c r="N19" s="63">
        <v>0</v>
      </c>
      <c r="O19" s="63">
        <v>0</v>
      </c>
      <c r="P19" s="69">
        <v>0</v>
      </c>
      <c r="Q19" s="65">
        <f>SUM(D19:O19)</f>
        <v>7</v>
      </c>
      <c r="R19" s="271"/>
      <c r="S19" s="4">
        <f>Q19/Q18</f>
        <v>6.8493150684931503E-3</v>
      </c>
      <c r="T19" s="257"/>
    </row>
    <row r="20" spans="1:20" ht="22.5" customHeight="1" x14ac:dyDescent="0.25">
      <c r="A20" s="277" t="s">
        <v>23</v>
      </c>
      <c r="B20" s="261" t="s">
        <v>11</v>
      </c>
      <c r="C20" s="42" t="s">
        <v>2</v>
      </c>
      <c r="D20" s="21">
        <v>7134</v>
      </c>
      <c r="E20" s="21">
        <v>7545</v>
      </c>
      <c r="F20" s="21">
        <v>8594</v>
      </c>
      <c r="G20" s="21">
        <v>7372</v>
      </c>
      <c r="H20" s="12">
        <v>7185</v>
      </c>
      <c r="I20" s="12">
        <v>9242</v>
      </c>
      <c r="J20" s="12">
        <v>7471</v>
      </c>
      <c r="K20" s="12">
        <v>8007</v>
      </c>
      <c r="L20" s="12">
        <v>9037</v>
      </c>
      <c r="M20" s="12">
        <v>7816</v>
      </c>
      <c r="N20" s="21">
        <v>7044</v>
      </c>
      <c r="O20" s="21">
        <v>10235</v>
      </c>
      <c r="P20" s="68">
        <f>(K20-J20)/J20</f>
        <v>7.1744077098112702E-2</v>
      </c>
      <c r="Q20" s="60">
        <f t="shared" si="0"/>
        <v>96682</v>
      </c>
      <c r="R20" s="269" t="s">
        <v>31</v>
      </c>
    </row>
    <row r="21" spans="1:20" ht="22.5" customHeight="1" thickBot="1" x14ac:dyDescent="0.3">
      <c r="A21" s="278"/>
      <c r="B21" s="262"/>
      <c r="C21" s="40" t="s">
        <v>1</v>
      </c>
      <c r="D21" s="55">
        <f>D20</f>
        <v>7134</v>
      </c>
      <c r="E21" s="55">
        <f t="shared" ref="E21:L21" si="4">E20</f>
        <v>7545</v>
      </c>
      <c r="F21" s="55">
        <f t="shared" si="4"/>
        <v>8594</v>
      </c>
      <c r="G21" s="55">
        <f t="shared" si="4"/>
        <v>7372</v>
      </c>
      <c r="H21" s="55">
        <f t="shared" si="4"/>
        <v>7185</v>
      </c>
      <c r="I21" s="55">
        <f t="shared" si="4"/>
        <v>9242</v>
      </c>
      <c r="J21" s="55">
        <f t="shared" si="4"/>
        <v>7471</v>
      </c>
      <c r="K21" s="55">
        <f t="shared" si="4"/>
        <v>8007</v>
      </c>
      <c r="L21" s="55">
        <f t="shared" si="4"/>
        <v>9037</v>
      </c>
      <c r="M21" s="56">
        <v>7816</v>
      </c>
      <c r="N21" s="21">
        <v>7044</v>
      </c>
      <c r="O21" s="21">
        <v>10235</v>
      </c>
      <c r="P21" s="57">
        <f>(K21-J21)/J21</f>
        <v>7.1744077098112702E-2</v>
      </c>
      <c r="Q21" s="58">
        <f t="shared" si="0"/>
        <v>96682</v>
      </c>
      <c r="R21" s="269"/>
    </row>
    <row r="22" spans="1:20" ht="22.5" customHeight="1" thickBot="1" x14ac:dyDescent="0.3">
      <c r="A22" s="278"/>
      <c r="B22" s="265"/>
      <c r="C22" s="66" t="s">
        <v>0</v>
      </c>
      <c r="D22" s="61">
        <v>0</v>
      </c>
      <c r="E22" s="62">
        <v>1</v>
      </c>
      <c r="F22" s="62">
        <v>0</v>
      </c>
      <c r="G22" s="62">
        <v>0</v>
      </c>
      <c r="H22" s="63">
        <v>0</v>
      </c>
      <c r="I22" s="63">
        <v>0</v>
      </c>
      <c r="J22" s="63">
        <v>0</v>
      </c>
      <c r="K22" s="63">
        <v>0</v>
      </c>
      <c r="L22" s="63">
        <v>0</v>
      </c>
      <c r="M22" s="63">
        <v>0</v>
      </c>
      <c r="N22" s="63">
        <v>0</v>
      </c>
      <c r="O22" s="63">
        <v>0</v>
      </c>
      <c r="P22" s="69">
        <v>0</v>
      </c>
      <c r="Q22" s="65">
        <f>SUM(D22:O22)</f>
        <v>1</v>
      </c>
      <c r="R22" s="269"/>
      <c r="S22" s="4">
        <f>Q22/Q21</f>
        <v>1.0343186942760804E-5</v>
      </c>
    </row>
    <row r="23" spans="1:20" ht="22.5" customHeight="1" x14ac:dyDescent="0.25">
      <c r="A23" s="277" t="s">
        <v>22</v>
      </c>
      <c r="B23" s="279" t="s">
        <v>12</v>
      </c>
      <c r="C23" s="43" t="s">
        <v>3</v>
      </c>
      <c r="D23" s="71">
        <v>0</v>
      </c>
      <c r="E23" s="21">
        <v>7</v>
      </c>
      <c r="F23" s="21">
        <v>2</v>
      </c>
      <c r="G23" s="21">
        <v>2</v>
      </c>
      <c r="H23" s="12">
        <v>2</v>
      </c>
      <c r="I23" s="12">
        <v>3</v>
      </c>
      <c r="J23" s="12">
        <v>3</v>
      </c>
      <c r="K23" s="12">
        <v>8</v>
      </c>
      <c r="L23" s="12">
        <v>10</v>
      </c>
      <c r="M23" s="12">
        <v>15</v>
      </c>
      <c r="N23" s="11">
        <v>6</v>
      </c>
      <c r="O23" s="11">
        <v>6</v>
      </c>
      <c r="P23" s="68">
        <f>(K23-J23)/J23</f>
        <v>1.6666666666666667</v>
      </c>
      <c r="Q23" s="60">
        <f t="shared" si="0"/>
        <v>64</v>
      </c>
      <c r="R23" s="270" t="s">
        <v>32</v>
      </c>
      <c r="S23" s="2"/>
    </row>
    <row r="24" spans="1:20" ht="22.5" customHeight="1" x14ac:dyDescent="0.25">
      <c r="A24" s="278"/>
      <c r="B24" s="267"/>
      <c r="C24" s="42" t="s">
        <v>2</v>
      </c>
      <c r="D24" s="11">
        <v>328</v>
      </c>
      <c r="E24" s="11">
        <v>272</v>
      </c>
      <c r="F24" s="11">
        <v>304</v>
      </c>
      <c r="G24" s="11">
        <v>337</v>
      </c>
      <c r="H24" s="13">
        <v>320</v>
      </c>
      <c r="I24" s="13">
        <v>286</v>
      </c>
      <c r="J24" s="13">
        <v>304</v>
      </c>
      <c r="K24" s="13">
        <v>427</v>
      </c>
      <c r="L24" s="13">
        <v>435</v>
      </c>
      <c r="M24" s="13">
        <v>495</v>
      </c>
      <c r="N24" s="11">
        <v>432</v>
      </c>
      <c r="O24" s="11">
        <v>316</v>
      </c>
      <c r="P24" s="48">
        <f>(K24-J24)/J24</f>
        <v>0.40460526315789475</v>
      </c>
      <c r="Q24" s="49">
        <f t="shared" si="0"/>
        <v>4256</v>
      </c>
      <c r="R24" s="269"/>
    </row>
    <row r="25" spans="1:20" ht="22.5" customHeight="1" thickBot="1" x14ac:dyDescent="0.3">
      <c r="A25" s="278"/>
      <c r="B25" s="267"/>
      <c r="C25" s="40" t="s">
        <v>1</v>
      </c>
      <c r="D25" s="55">
        <f>SUM(D23:D24)</f>
        <v>328</v>
      </c>
      <c r="E25" s="55">
        <f t="shared" ref="E25:J25" si="5">SUM(E23:E24)</f>
        <v>279</v>
      </c>
      <c r="F25" s="55">
        <f t="shared" si="5"/>
        <v>306</v>
      </c>
      <c r="G25" s="55">
        <f t="shared" si="5"/>
        <v>339</v>
      </c>
      <c r="H25" s="55">
        <f t="shared" si="5"/>
        <v>322</v>
      </c>
      <c r="I25" s="55">
        <f>SUM(I23:I24)</f>
        <v>289</v>
      </c>
      <c r="J25" s="55">
        <f t="shared" si="5"/>
        <v>307</v>
      </c>
      <c r="K25" s="55">
        <f>SUM(K23:K24)</f>
        <v>435</v>
      </c>
      <c r="L25" s="55">
        <f t="shared" ref="L25" si="6">SUM(L23:L24)</f>
        <v>445</v>
      </c>
      <c r="M25" s="56">
        <v>510</v>
      </c>
      <c r="N25" s="11">
        <v>438</v>
      </c>
      <c r="O25" s="11">
        <v>322</v>
      </c>
      <c r="P25" s="57">
        <f>(K25-J25)/J25</f>
        <v>0.41693811074918569</v>
      </c>
      <c r="Q25" s="58">
        <f t="shared" si="0"/>
        <v>4320</v>
      </c>
      <c r="R25" s="269"/>
    </row>
    <row r="26" spans="1:20" ht="22.5" customHeight="1" thickBot="1" x14ac:dyDescent="0.3">
      <c r="A26" s="278"/>
      <c r="B26" s="268"/>
      <c r="C26" s="54" t="s">
        <v>0</v>
      </c>
      <c r="D26" s="61">
        <v>0</v>
      </c>
      <c r="E26" s="62">
        <v>1</v>
      </c>
      <c r="F26" s="62">
        <v>0</v>
      </c>
      <c r="G26" s="62">
        <v>1</v>
      </c>
      <c r="H26" s="63">
        <v>0</v>
      </c>
      <c r="I26" s="63">
        <v>1</v>
      </c>
      <c r="J26" s="63">
        <v>1</v>
      </c>
      <c r="K26" s="63">
        <v>1</v>
      </c>
      <c r="L26" s="63">
        <v>0</v>
      </c>
      <c r="M26" s="63">
        <v>1</v>
      </c>
      <c r="N26" s="63">
        <v>0</v>
      </c>
      <c r="O26" s="63">
        <v>1</v>
      </c>
      <c r="P26" s="64">
        <f>(K26-J26)/J26</f>
        <v>0</v>
      </c>
      <c r="Q26" s="65">
        <f t="shared" si="0"/>
        <v>7</v>
      </c>
      <c r="R26" s="271"/>
      <c r="S26" s="4">
        <f>Q26/Q25</f>
        <v>1.6203703703703703E-3</v>
      </c>
    </row>
    <row r="27" spans="1:20" ht="22.5" customHeight="1" x14ac:dyDescent="0.25">
      <c r="A27" s="283" t="s">
        <v>21</v>
      </c>
      <c r="B27" s="261" t="s">
        <v>13</v>
      </c>
      <c r="C27" s="42" t="s">
        <v>3</v>
      </c>
      <c r="D27" s="22">
        <v>493</v>
      </c>
      <c r="E27" s="22">
        <v>567</v>
      </c>
      <c r="F27" s="22">
        <v>502</v>
      </c>
      <c r="G27" s="22">
        <v>609</v>
      </c>
      <c r="H27" s="23">
        <v>625</v>
      </c>
      <c r="I27" s="23">
        <v>334</v>
      </c>
      <c r="J27" s="23">
        <v>431</v>
      </c>
      <c r="K27" s="23">
        <v>411</v>
      </c>
      <c r="L27" s="23">
        <v>384</v>
      </c>
      <c r="M27" s="23">
        <v>463</v>
      </c>
      <c r="N27" s="75">
        <v>417</v>
      </c>
      <c r="O27" s="75">
        <v>329</v>
      </c>
      <c r="P27" s="68">
        <f>(K27-J27)/J27</f>
        <v>-4.6403712296983757E-2</v>
      </c>
      <c r="Q27" s="60">
        <f t="shared" si="0"/>
        <v>5565</v>
      </c>
      <c r="R27" s="275" t="s">
        <v>35</v>
      </c>
      <c r="S27" s="4"/>
    </row>
    <row r="28" spans="1:20" ht="22.5" customHeight="1" x14ac:dyDescent="0.25">
      <c r="A28" s="276"/>
      <c r="B28" s="262"/>
      <c r="C28" s="40" t="s">
        <v>2</v>
      </c>
      <c r="D28" s="19">
        <v>0</v>
      </c>
      <c r="E28" s="19">
        <v>0</v>
      </c>
      <c r="F28" s="19">
        <v>0</v>
      </c>
      <c r="G28" s="19">
        <v>0</v>
      </c>
      <c r="H28" s="13">
        <v>0</v>
      </c>
      <c r="I28" s="13">
        <v>0</v>
      </c>
      <c r="J28" s="13">
        <v>0</v>
      </c>
      <c r="K28" s="13">
        <v>0</v>
      </c>
      <c r="L28" s="13">
        <v>0</v>
      </c>
      <c r="M28" s="13">
        <v>0</v>
      </c>
      <c r="N28" s="76">
        <v>0</v>
      </c>
      <c r="O28" s="76">
        <v>0</v>
      </c>
      <c r="P28" s="48" t="s">
        <v>47</v>
      </c>
      <c r="Q28" s="49">
        <f t="shared" si="0"/>
        <v>0</v>
      </c>
      <c r="R28" s="275"/>
      <c r="S28" s="4"/>
    </row>
    <row r="29" spans="1:20" ht="22.5" customHeight="1" thickBot="1" x14ac:dyDescent="0.3">
      <c r="A29" s="276"/>
      <c r="B29" s="262"/>
      <c r="C29" s="40" t="s">
        <v>1</v>
      </c>
      <c r="D29" s="70">
        <f>SUM(D27:D28)</f>
        <v>493</v>
      </c>
      <c r="E29" s="70">
        <f t="shared" ref="E29:L29" si="7">SUM(E27:E28)</f>
        <v>567</v>
      </c>
      <c r="F29" s="70">
        <f t="shared" si="7"/>
        <v>502</v>
      </c>
      <c r="G29" s="70">
        <f t="shared" si="7"/>
        <v>609</v>
      </c>
      <c r="H29" s="70">
        <f t="shared" si="7"/>
        <v>625</v>
      </c>
      <c r="I29" s="70">
        <f t="shared" si="7"/>
        <v>334</v>
      </c>
      <c r="J29" s="70">
        <f t="shared" si="7"/>
        <v>431</v>
      </c>
      <c r="K29" s="70">
        <f t="shared" si="7"/>
        <v>411</v>
      </c>
      <c r="L29" s="70">
        <f t="shared" si="7"/>
        <v>384</v>
      </c>
      <c r="M29" s="18">
        <v>463</v>
      </c>
      <c r="N29" s="77">
        <v>417</v>
      </c>
      <c r="O29" s="77">
        <v>329</v>
      </c>
      <c r="P29" s="57">
        <f t="shared" ref="P29" si="8">(K29-J29)/J29</f>
        <v>-4.6403712296983757E-2</v>
      </c>
      <c r="Q29" s="58">
        <f t="shared" si="0"/>
        <v>5565</v>
      </c>
      <c r="R29" s="275"/>
      <c r="S29" s="4"/>
    </row>
    <row r="30" spans="1:20" ht="22.5" customHeight="1" thickBot="1" x14ac:dyDescent="0.3">
      <c r="A30" s="276"/>
      <c r="B30" s="265"/>
      <c r="C30" s="66" t="s">
        <v>0</v>
      </c>
      <c r="D30" s="61">
        <v>0</v>
      </c>
      <c r="E30" s="62">
        <v>0</v>
      </c>
      <c r="F30" s="62">
        <v>0</v>
      </c>
      <c r="G30" s="62">
        <v>0</v>
      </c>
      <c r="H30" s="62">
        <v>0</v>
      </c>
      <c r="I30" s="63">
        <v>0</v>
      </c>
      <c r="J30" s="63">
        <v>0</v>
      </c>
      <c r="K30" s="63">
        <v>0</v>
      </c>
      <c r="L30" s="63">
        <v>0</v>
      </c>
      <c r="M30" s="63">
        <v>0</v>
      </c>
      <c r="N30" s="63">
        <v>0</v>
      </c>
      <c r="O30" s="63">
        <v>0</v>
      </c>
      <c r="P30" s="69"/>
      <c r="Q30" s="65">
        <f t="shared" si="0"/>
        <v>0</v>
      </c>
      <c r="R30" s="275"/>
      <c r="S30" s="4">
        <f>Q30/Q29</f>
        <v>0</v>
      </c>
    </row>
    <row r="31" spans="1:20" ht="22.5" customHeight="1" x14ac:dyDescent="0.25">
      <c r="A31" s="277" t="s">
        <v>24</v>
      </c>
      <c r="B31" s="264" t="s">
        <v>14</v>
      </c>
      <c r="C31" s="43" t="s">
        <v>2</v>
      </c>
      <c r="D31" s="21">
        <v>5904</v>
      </c>
      <c r="E31" s="21">
        <v>4702</v>
      </c>
      <c r="F31" s="21">
        <v>5615</v>
      </c>
      <c r="G31" s="21">
        <v>5701</v>
      </c>
      <c r="H31" s="12">
        <v>4746</v>
      </c>
      <c r="I31" s="12">
        <v>5156</v>
      </c>
      <c r="J31" s="12">
        <v>5689</v>
      </c>
      <c r="K31" s="12">
        <v>6040</v>
      </c>
      <c r="L31" s="12">
        <v>5714</v>
      </c>
      <c r="M31" s="12">
        <v>6266</v>
      </c>
      <c r="N31" s="12">
        <v>5818</v>
      </c>
      <c r="O31" s="12">
        <v>5253</v>
      </c>
      <c r="P31" s="68">
        <f>(L31-K31)/K31</f>
        <v>-5.3973509933774831E-2</v>
      </c>
      <c r="Q31" s="60">
        <f>SUM(D31:O31)</f>
        <v>66604</v>
      </c>
      <c r="R31" s="270" t="s">
        <v>29</v>
      </c>
      <c r="S31" s="4"/>
    </row>
    <row r="32" spans="1:20" ht="22.5" customHeight="1" thickBot="1" x14ac:dyDescent="0.3">
      <c r="A32" s="278"/>
      <c r="B32" s="262"/>
      <c r="C32" s="40" t="s">
        <v>1</v>
      </c>
      <c r="D32" s="55">
        <f>D31</f>
        <v>5904</v>
      </c>
      <c r="E32" s="55">
        <f t="shared" ref="E32:L32" si="9">E31</f>
        <v>4702</v>
      </c>
      <c r="F32" s="55">
        <f t="shared" si="9"/>
        <v>5615</v>
      </c>
      <c r="G32" s="55">
        <f t="shared" si="9"/>
        <v>5701</v>
      </c>
      <c r="H32" s="55">
        <f t="shared" si="9"/>
        <v>4746</v>
      </c>
      <c r="I32" s="55">
        <f t="shared" si="9"/>
        <v>5156</v>
      </c>
      <c r="J32" s="55">
        <f t="shared" si="9"/>
        <v>5689</v>
      </c>
      <c r="K32" s="55">
        <f t="shared" si="9"/>
        <v>6040</v>
      </c>
      <c r="L32" s="55">
        <f t="shared" si="9"/>
        <v>5714</v>
      </c>
      <c r="M32" s="12">
        <v>6266</v>
      </c>
      <c r="N32" s="12">
        <v>5818</v>
      </c>
      <c r="O32" s="12">
        <v>5253</v>
      </c>
      <c r="P32" s="57">
        <f>(L32-K32)/K32</f>
        <v>-5.3973509933774831E-2</v>
      </c>
      <c r="Q32" s="58">
        <f t="shared" si="0"/>
        <v>66604</v>
      </c>
      <c r="R32" s="269"/>
    </row>
    <row r="33" spans="1:19" ht="22.5" customHeight="1" thickBot="1" x14ac:dyDescent="0.3">
      <c r="A33" s="278"/>
      <c r="B33" s="263"/>
      <c r="C33" s="54" t="s">
        <v>0</v>
      </c>
      <c r="D33" s="61">
        <v>0</v>
      </c>
      <c r="E33" s="62">
        <v>0</v>
      </c>
      <c r="F33" s="62">
        <v>1</v>
      </c>
      <c r="G33" s="62">
        <v>0</v>
      </c>
      <c r="H33" s="63">
        <v>1</v>
      </c>
      <c r="I33" s="63">
        <v>2</v>
      </c>
      <c r="J33" s="63">
        <v>0</v>
      </c>
      <c r="K33" s="63">
        <v>1</v>
      </c>
      <c r="L33" s="63">
        <v>0</v>
      </c>
      <c r="M33" s="63">
        <v>2</v>
      </c>
      <c r="N33" s="63">
        <v>2</v>
      </c>
      <c r="O33" s="63">
        <v>0</v>
      </c>
      <c r="P33" s="72" t="s">
        <v>47</v>
      </c>
      <c r="Q33" s="65">
        <f t="shared" si="0"/>
        <v>9</v>
      </c>
      <c r="R33" s="271"/>
      <c r="S33" s="4">
        <f>Q33/Q32</f>
        <v>1.3512701939823434E-4</v>
      </c>
    </row>
    <row r="34" spans="1:19" ht="22.5" customHeight="1" x14ac:dyDescent="0.25">
      <c r="A34" s="277" t="s">
        <v>22</v>
      </c>
      <c r="B34" s="261" t="s">
        <v>15</v>
      </c>
      <c r="C34" s="42" t="s">
        <v>2</v>
      </c>
      <c r="D34" s="21">
        <v>276</v>
      </c>
      <c r="E34" s="21">
        <v>210</v>
      </c>
      <c r="F34" s="21">
        <v>227</v>
      </c>
      <c r="G34" s="21">
        <v>251</v>
      </c>
      <c r="H34" s="12">
        <v>266</v>
      </c>
      <c r="I34" s="12">
        <v>277</v>
      </c>
      <c r="J34" s="12">
        <v>256</v>
      </c>
      <c r="K34" s="12">
        <v>320</v>
      </c>
      <c r="L34" s="12">
        <v>471</v>
      </c>
      <c r="M34" s="12">
        <v>410</v>
      </c>
      <c r="N34" s="12">
        <v>366</v>
      </c>
      <c r="O34" s="12">
        <v>383</v>
      </c>
      <c r="P34" s="68">
        <f>(K34-J34)/J34</f>
        <v>0.25</v>
      </c>
      <c r="Q34" s="60">
        <f t="shared" si="0"/>
        <v>3713</v>
      </c>
      <c r="R34" s="273" t="s">
        <v>33</v>
      </c>
    </row>
    <row r="35" spans="1:19" ht="22.5" customHeight="1" thickBot="1" x14ac:dyDescent="0.3">
      <c r="A35" s="278"/>
      <c r="B35" s="262"/>
      <c r="C35" s="40" t="s">
        <v>1</v>
      </c>
      <c r="D35" s="55">
        <f>D34</f>
        <v>276</v>
      </c>
      <c r="E35" s="55">
        <f t="shared" ref="E35:L35" si="10">E34</f>
        <v>210</v>
      </c>
      <c r="F35" s="55">
        <f t="shared" si="10"/>
        <v>227</v>
      </c>
      <c r="G35" s="55">
        <f t="shared" si="10"/>
        <v>251</v>
      </c>
      <c r="H35" s="70">
        <f t="shared" si="10"/>
        <v>266</v>
      </c>
      <c r="I35" s="70">
        <f t="shared" si="10"/>
        <v>277</v>
      </c>
      <c r="J35" s="70">
        <f t="shared" si="10"/>
        <v>256</v>
      </c>
      <c r="K35" s="70">
        <f t="shared" si="10"/>
        <v>320</v>
      </c>
      <c r="L35" s="70">
        <f t="shared" si="10"/>
        <v>471</v>
      </c>
      <c r="M35" s="18">
        <v>410</v>
      </c>
      <c r="N35" s="12">
        <v>366</v>
      </c>
      <c r="O35" s="12">
        <v>383</v>
      </c>
      <c r="P35" s="57">
        <f>(K35-J35)/J35</f>
        <v>0.25</v>
      </c>
      <c r="Q35" s="58">
        <f t="shared" si="0"/>
        <v>3713</v>
      </c>
      <c r="R35" s="273"/>
    </row>
    <row r="36" spans="1:19" ht="22.5" customHeight="1" thickBot="1" x14ac:dyDescent="0.3">
      <c r="A36" s="278"/>
      <c r="B36" s="265"/>
      <c r="C36" s="66" t="s">
        <v>0</v>
      </c>
      <c r="D36" s="61">
        <v>1</v>
      </c>
      <c r="E36" s="62">
        <v>0</v>
      </c>
      <c r="F36" s="62">
        <v>0</v>
      </c>
      <c r="G36" s="62">
        <v>0</v>
      </c>
      <c r="H36" s="63">
        <v>0</v>
      </c>
      <c r="I36" s="63">
        <v>0</v>
      </c>
      <c r="J36" s="63">
        <v>0</v>
      </c>
      <c r="K36" s="63">
        <v>0</v>
      </c>
      <c r="L36" s="63">
        <v>0</v>
      </c>
      <c r="M36" s="63">
        <v>0</v>
      </c>
      <c r="N36" s="63">
        <v>0</v>
      </c>
      <c r="O36" s="63">
        <v>0</v>
      </c>
      <c r="P36" s="69">
        <v>0</v>
      </c>
      <c r="Q36" s="65">
        <f t="shared" si="0"/>
        <v>1</v>
      </c>
      <c r="R36" s="273"/>
      <c r="S36" s="4">
        <f>Q36/Q35</f>
        <v>2.6932399676811203E-4</v>
      </c>
    </row>
    <row r="37" spans="1:19" ht="22.5" customHeight="1" x14ac:dyDescent="0.25">
      <c r="A37" s="277" t="s">
        <v>26</v>
      </c>
      <c r="B37" s="264" t="s">
        <v>16</v>
      </c>
      <c r="C37" s="43" t="s">
        <v>3</v>
      </c>
      <c r="D37" s="73">
        <v>0</v>
      </c>
      <c r="E37" s="73">
        <v>1</v>
      </c>
      <c r="F37" s="73">
        <v>1</v>
      </c>
      <c r="G37" s="73">
        <v>3</v>
      </c>
      <c r="H37" s="74">
        <v>0</v>
      </c>
      <c r="I37" s="74">
        <v>0</v>
      </c>
      <c r="J37" s="74">
        <v>0</v>
      </c>
      <c r="K37" s="74">
        <v>0</v>
      </c>
      <c r="L37" s="74">
        <v>1</v>
      </c>
      <c r="M37" s="74">
        <v>0</v>
      </c>
      <c r="N37" s="74">
        <v>0</v>
      </c>
      <c r="O37" s="74">
        <v>0</v>
      </c>
      <c r="P37" s="68">
        <v>0</v>
      </c>
      <c r="Q37" s="60">
        <f t="shared" si="0"/>
        <v>6</v>
      </c>
      <c r="R37" s="284" t="s">
        <v>45</v>
      </c>
      <c r="S37" s="4"/>
    </row>
    <row r="38" spans="1:19" ht="22.5" customHeight="1" x14ac:dyDescent="0.25">
      <c r="A38" s="278"/>
      <c r="B38" s="261"/>
      <c r="C38" s="40" t="s">
        <v>2</v>
      </c>
      <c r="D38" s="24">
        <v>0</v>
      </c>
      <c r="E38" s="24">
        <v>0</v>
      </c>
      <c r="F38" s="24">
        <v>0</v>
      </c>
      <c r="G38" s="24">
        <v>1</v>
      </c>
      <c r="H38" s="25">
        <v>0</v>
      </c>
      <c r="I38" s="25">
        <v>0</v>
      </c>
      <c r="J38" s="25">
        <v>0</v>
      </c>
      <c r="K38" s="25">
        <v>1</v>
      </c>
      <c r="L38" s="25">
        <v>0</v>
      </c>
      <c r="M38" s="25">
        <v>0</v>
      </c>
      <c r="N38" s="25">
        <v>0</v>
      </c>
      <c r="O38" s="25">
        <v>0</v>
      </c>
      <c r="P38" s="48">
        <v>0</v>
      </c>
      <c r="Q38" s="49">
        <f t="shared" si="0"/>
        <v>2</v>
      </c>
      <c r="R38" s="285"/>
      <c r="S38" s="4"/>
    </row>
    <row r="39" spans="1:19" ht="22.5" customHeight="1" x14ac:dyDescent="0.25">
      <c r="A39" s="278"/>
      <c r="B39" s="262"/>
      <c r="C39" s="40" t="s">
        <v>1</v>
      </c>
      <c r="D39" s="26">
        <f>D37+D38</f>
        <v>0</v>
      </c>
      <c r="E39" s="24">
        <f t="shared" ref="E39:H39" si="11">E37+E38</f>
        <v>1</v>
      </c>
      <c r="F39" s="24">
        <f t="shared" si="11"/>
        <v>1</v>
      </c>
      <c r="G39" s="24">
        <f t="shared" si="11"/>
        <v>4</v>
      </c>
      <c r="H39" s="27">
        <f t="shared" si="11"/>
        <v>0</v>
      </c>
      <c r="I39" s="25">
        <v>0</v>
      </c>
      <c r="J39" s="25">
        <v>0</v>
      </c>
      <c r="K39" s="25">
        <v>1</v>
      </c>
      <c r="L39" s="25">
        <v>1</v>
      </c>
      <c r="M39" s="25">
        <v>0</v>
      </c>
      <c r="N39" s="25">
        <v>0</v>
      </c>
      <c r="O39" s="25">
        <v>0</v>
      </c>
      <c r="P39" s="48">
        <v>0</v>
      </c>
      <c r="Q39" s="49">
        <f t="shared" si="0"/>
        <v>8</v>
      </c>
      <c r="R39" s="285"/>
      <c r="S39" s="4"/>
    </row>
    <row r="40" spans="1:19" ht="22.5" customHeight="1" thickBot="1" x14ac:dyDescent="0.3">
      <c r="A40" s="278"/>
      <c r="B40" s="263"/>
      <c r="C40" s="41" t="s">
        <v>0</v>
      </c>
      <c r="D40" s="28">
        <v>0</v>
      </c>
      <c r="E40" s="28">
        <v>0</v>
      </c>
      <c r="F40" s="28">
        <v>0</v>
      </c>
      <c r="G40" s="28">
        <v>0</v>
      </c>
      <c r="H40" s="29">
        <v>0</v>
      </c>
      <c r="I40" s="29">
        <v>0</v>
      </c>
      <c r="J40" s="29">
        <v>0</v>
      </c>
      <c r="K40" s="29">
        <v>0</v>
      </c>
      <c r="L40" s="29">
        <v>0</v>
      </c>
      <c r="M40" s="29">
        <v>0</v>
      </c>
      <c r="N40" s="50">
        <v>0</v>
      </c>
      <c r="O40" s="50">
        <v>0</v>
      </c>
      <c r="P40" s="51">
        <v>0</v>
      </c>
      <c r="Q40" s="52">
        <f>SUM(D40:O40)</f>
        <v>0</v>
      </c>
      <c r="R40" s="286"/>
      <c r="S40" s="4">
        <f>Q40/Q39</f>
        <v>0</v>
      </c>
    </row>
    <row r="41" spans="1:19" ht="22.5" customHeight="1" x14ac:dyDescent="0.25">
      <c r="A41" s="280" t="s">
        <v>27</v>
      </c>
      <c r="B41" s="261" t="s">
        <v>17</v>
      </c>
      <c r="C41" s="42" t="s">
        <v>3</v>
      </c>
      <c r="D41" s="22">
        <v>0</v>
      </c>
      <c r="E41" s="22">
        <v>0</v>
      </c>
      <c r="F41" s="22">
        <v>0</v>
      </c>
      <c r="G41" s="22">
        <v>0</v>
      </c>
      <c r="H41" s="27">
        <v>0</v>
      </c>
      <c r="I41" s="25"/>
      <c r="J41" s="12">
        <v>1469</v>
      </c>
      <c r="K41" s="25">
        <v>1043</v>
      </c>
      <c r="L41" s="25">
        <v>1616</v>
      </c>
      <c r="M41" s="25">
        <v>2198</v>
      </c>
      <c r="N41" s="53">
        <v>2118</v>
      </c>
      <c r="O41" s="53">
        <v>1855</v>
      </c>
      <c r="P41" s="48">
        <f>(K41-J41)/J41</f>
        <v>-0.28999319264805989</v>
      </c>
      <c r="Q41" s="49">
        <f t="shared" si="0"/>
        <v>10299</v>
      </c>
      <c r="R41" s="287" t="s">
        <v>37</v>
      </c>
      <c r="S41" s="4"/>
    </row>
    <row r="42" spans="1:19" ht="22.5" customHeight="1" x14ac:dyDescent="0.25">
      <c r="A42" s="281"/>
      <c r="B42" s="261"/>
      <c r="C42" s="40" t="s">
        <v>2</v>
      </c>
      <c r="D42" s="19">
        <v>1487</v>
      </c>
      <c r="E42" s="19">
        <v>1406</v>
      </c>
      <c r="F42" s="19">
        <v>1420</v>
      </c>
      <c r="G42" s="19">
        <v>1553</v>
      </c>
      <c r="H42" s="19">
        <v>1517</v>
      </c>
      <c r="I42" s="13">
        <v>1465</v>
      </c>
      <c r="J42" s="30">
        <v>0</v>
      </c>
      <c r="K42" s="13">
        <v>0</v>
      </c>
      <c r="L42" s="13">
        <v>0</v>
      </c>
      <c r="M42" s="13">
        <v>0</v>
      </c>
      <c r="N42" s="13">
        <v>0</v>
      </c>
      <c r="O42" s="13">
        <v>0</v>
      </c>
      <c r="P42" s="48" t="s">
        <v>47</v>
      </c>
      <c r="Q42" s="49">
        <f t="shared" si="0"/>
        <v>8848</v>
      </c>
      <c r="R42" s="287"/>
      <c r="S42" s="4"/>
    </row>
    <row r="43" spans="1:19" ht="22.5" customHeight="1" x14ac:dyDescent="0.25">
      <c r="A43" s="281"/>
      <c r="B43" s="262"/>
      <c r="C43" s="40" t="s">
        <v>1</v>
      </c>
      <c r="D43" s="19">
        <f>SUM(D41:D42)</f>
        <v>1487</v>
      </c>
      <c r="E43" s="19">
        <f t="shared" ref="E43:L43" si="12">SUM(E41:E42)</f>
        <v>1406</v>
      </c>
      <c r="F43" s="19">
        <f t="shared" si="12"/>
        <v>1420</v>
      </c>
      <c r="G43" s="19">
        <f t="shared" si="12"/>
        <v>1553</v>
      </c>
      <c r="H43" s="19">
        <f t="shared" si="12"/>
        <v>1517</v>
      </c>
      <c r="I43" s="19">
        <f t="shared" si="12"/>
        <v>1465</v>
      </c>
      <c r="J43" s="19">
        <f>SUM(J41:J41)</f>
        <v>1469</v>
      </c>
      <c r="K43" s="19">
        <f t="shared" si="12"/>
        <v>1043</v>
      </c>
      <c r="L43" s="19">
        <f t="shared" si="12"/>
        <v>1616</v>
      </c>
      <c r="M43" s="13">
        <v>2198</v>
      </c>
      <c r="N43" s="47">
        <v>2118</v>
      </c>
      <c r="O43" s="47">
        <v>1855</v>
      </c>
      <c r="P43" s="48">
        <f>(L43-K43)/K43</f>
        <v>0.54937679769894532</v>
      </c>
      <c r="Q43" s="49">
        <f t="shared" si="0"/>
        <v>19147</v>
      </c>
      <c r="R43" s="287"/>
      <c r="S43" s="4"/>
    </row>
    <row r="44" spans="1:19" ht="22.5" customHeight="1" thickBot="1" x14ac:dyDescent="0.3">
      <c r="A44" s="282"/>
      <c r="B44" s="263"/>
      <c r="C44" s="41" t="s">
        <v>0</v>
      </c>
      <c r="D44" s="14">
        <v>0</v>
      </c>
      <c r="E44" s="14">
        <v>3</v>
      </c>
      <c r="F44" s="14">
        <v>1</v>
      </c>
      <c r="G44" s="14">
        <v>0</v>
      </c>
      <c r="H44" s="14">
        <v>1</v>
      </c>
      <c r="I44" s="15">
        <v>1</v>
      </c>
      <c r="J44" s="15">
        <v>0</v>
      </c>
      <c r="K44" s="15">
        <v>3</v>
      </c>
      <c r="L44" s="15">
        <v>1</v>
      </c>
      <c r="M44" s="15">
        <v>0</v>
      </c>
      <c r="N44" s="20">
        <v>2</v>
      </c>
      <c r="O44" s="20">
        <v>4</v>
      </c>
      <c r="P44" s="45" t="s">
        <v>47</v>
      </c>
      <c r="Q44" s="46">
        <f t="shared" si="0"/>
        <v>16</v>
      </c>
      <c r="R44" s="288"/>
      <c r="S44" s="4">
        <f>Q44/Q43</f>
        <v>8.3564004804930272E-4</v>
      </c>
    </row>
    <row r="45" spans="1:19" ht="22.5" customHeight="1" x14ac:dyDescent="0.25"/>
  </sheetData>
  <mergeCells count="33">
    <mergeCell ref="R37:R40"/>
    <mergeCell ref="R31:R33"/>
    <mergeCell ref="R34:R36"/>
    <mergeCell ref="R41:R44"/>
    <mergeCell ref="R20:R22"/>
    <mergeCell ref="A41:A44"/>
    <mergeCell ref="A34:A36"/>
    <mergeCell ref="A27:A30"/>
    <mergeCell ref="A20:A22"/>
    <mergeCell ref="A31:A33"/>
    <mergeCell ref="A37:A40"/>
    <mergeCell ref="A10:A13"/>
    <mergeCell ref="A14:A16"/>
    <mergeCell ref="A17:A19"/>
    <mergeCell ref="A23:A26"/>
    <mergeCell ref="B27:B30"/>
    <mergeCell ref="B23:B26"/>
    <mergeCell ref="T17:T19"/>
    <mergeCell ref="B7:Q7"/>
    <mergeCell ref="B9:C9"/>
    <mergeCell ref="B41:B44"/>
    <mergeCell ref="B37:B40"/>
    <mergeCell ref="B34:B36"/>
    <mergeCell ref="B31:B33"/>
    <mergeCell ref="B10:B13"/>
    <mergeCell ref="B14:B16"/>
    <mergeCell ref="B17:B19"/>
    <mergeCell ref="B20:B22"/>
    <mergeCell ref="R14:R16"/>
    <mergeCell ref="R23:R26"/>
    <mergeCell ref="R17:R19"/>
    <mergeCell ref="R10:R13"/>
    <mergeCell ref="R27:R30"/>
  </mergeCells>
  <pageMargins left="0.7" right="0.7" top="0.75" bottom="0.75" header="0.3" footer="0.3"/>
  <pageSetup scale="70"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3E1D-BE44-4E63-8A0A-BDDB3F29DA2E}">
  <dimension ref="A1:I15"/>
  <sheetViews>
    <sheetView workbookViewId="0">
      <selection activeCell="F7" sqref="F7"/>
    </sheetView>
  </sheetViews>
  <sheetFormatPr baseColWidth="10" defaultRowHeight="15" x14ac:dyDescent="0.25"/>
  <cols>
    <col min="1" max="1" width="54.5703125" customWidth="1"/>
  </cols>
  <sheetData>
    <row r="1" spans="1:9" ht="20.25" x14ac:dyDescent="0.25">
      <c r="A1" s="328" t="s">
        <v>98</v>
      </c>
      <c r="B1" s="330" t="s">
        <v>111</v>
      </c>
      <c r="C1" s="330"/>
      <c r="D1" s="330"/>
      <c r="E1" s="330"/>
      <c r="F1" s="330"/>
      <c r="G1" s="330"/>
      <c r="H1" s="330"/>
      <c r="I1" s="330"/>
    </row>
    <row r="2" spans="1:9" x14ac:dyDescent="0.25">
      <c r="A2" s="329"/>
      <c r="B2" s="140" t="s">
        <v>92</v>
      </c>
      <c r="C2" s="140" t="s">
        <v>93</v>
      </c>
      <c r="D2" s="140" t="s">
        <v>94</v>
      </c>
      <c r="E2" s="140" t="s">
        <v>95</v>
      </c>
      <c r="F2" s="140" t="s">
        <v>96</v>
      </c>
      <c r="G2" s="140" t="s">
        <v>99</v>
      </c>
      <c r="H2" s="140" t="s">
        <v>100</v>
      </c>
      <c r="I2" s="141" t="s">
        <v>82</v>
      </c>
    </row>
    <row r="3" spans="1:9" ht="29.25" thickBot="1" x14ac:dyDescent="0.3">
      <c r="A3" s="135" t="s">
        <v>20</v>
      </c>
      <c r="B3" s="136">
        <v>2</v>
      </c>
      <c r="C3" s="136">
        <v>9</v>
      </c>
      <c r="D3" s="136">
        <v>9</v>
      </c>
      <c r="E3" s="136">
        <v>1</v>
      </c>
      <c r="F3" s="136"/>
      <c r="G3" s="136"/>
      <c r="H3" s="136"/>
      <c r="I3" s="137">
        <f t="shared" ref="I3:I12" si="0">SUM(B3:H3)</f>
        <v>21</v>
      </c>
    </row>
    <row r="4" spans="1:9" ht="21.75" thickBot="1" x14ac:dyDescent="0.3">
      <c r="A4" s="135" t="s">
        <v>9</v>
      </c>
      <c r="B4" s="136">
        <v>0</v>
      </c>
      <c r="C4" s="136">
        <v>0</v>
      </c>
      <c r="D4" s="136">
        <v>0</v>
      </c>
      <c r="E4" s="136">
        <v>0</v>
      </c>
      <c r="F4" s="136"/>
      <c r="G4" s="136"/>
      <c r="H4" s="136"/>
      <c r="I4" s="137">
        <f t="shared" si="0"/>
        <v>0</v>
      </c>
    </row>
    <row r="5" spans="1:9" ht="21.75" thickBot="1" x14ac:dyDescent="0.3">
      <c r="A5" s="135" t="s">
        <v>10</v>
      </c>
      <c r="B5" s="136">
        <v>0</v>
      </c>
      <c r="C5" s="136">
        <v>0</v>
      </c>
      <c r="D5" s="136">
        <v>0</v>
      </c>
      <c r="E5" s="136">
        <v>0</v>
      </c>
      <c r="F5" s="136"/>
      <c r="G5" s="136"/>
      <c r="H5" s="136"/>
      <c r="I5" s="137">
        <f t="shared" si="0"/>
        <v>0</v>
      </c>
    </row>
    <row r="6" spans="1:9" ht="21.75" thickBot="1" x14ac:dyDescent="0.3">
      <c r="A6" s="135" t="s">
        <v>11</v>
      </c>
      <c r="B6" s="136">
        <v>0</v>
      </c>
      <c r="C6" s="136">
        <v>0</v>
      </c>
      <c r="D6" s="136">
        <v>0</v>
      </c>
      <c r="E6" s="136">
        <v>0</v>
      </c>
      <c r="F6" s="136"/>
      <c r="G6" s="136"/>
      <c r="H6" s="136"/>
      <c r="I6" s="137">
        <f t="shared" si="0"/>
        <v>0</v>
      </c>
    </row>
    <row r="7" spans="1:9" ht="21.75" thickBot="1" x14ac:dyDescent="0.3">
      <c r="A7" s="135" t="s">
        <v>12</v>
      </c>
      <c r="B7" s="136">
        <v>4</v>
      </c>
      <c r="C7" s="136">
        <v>0</v>
      </c>
      <c r="D7" s="136">
        <v>0</v>
      </c>
      <c r="E7" s="136">
        <v>0</v>
      </c>
      <c r="F7" s="136"/>
      <c r="G7" s="136"/>
      <c r="H7" s="136"/>
      <c r="I7" s="137">
        <f t="shared" si="0"/>
        <v>4</v>
      </c>
    </row>
    <row r="8" spans="1:9" ht="21.75" thickBot="1" x14ac:dyDescent="0.3">
      <c r="A8" s="135" t="s">
        <v>13</v>
      </c>
      <c r="B8" s="136">
        <v>0</v>
      </c>
      <c r="C8" s="136">
        <v>0</v>
      </c>
      <c r="D8" s="136">
        <v>0</v>
      </c>
      <c r="E8" s="136">
        <v>0</v>
      </c>
      <c r="F8" s="136"/>
      <c r="G8" s="136"/>
      <c r="H8" s="136"/>
      <c r="I8" s="137">
        <f t="shared" si="0"/>
        <v>0</v>
      </c>
    </row>
    <row r="9" spans="1:9" ht="21.75" thickBot="1" x14ac:dyDescent="0.3">
      <c r="A9" s="135" t="s">
        <v>14</v>
      </c>
      <c r="B9" s="136">
        <v>0</v>
      </c>
      <c r="C9" s="136">
        <v>1</v>
      </c>
      <c r="D9" s="136">
        <v>0</v>
      </c>
      <c r="E9" s="136">
        <v>0</v>
      </c>
      <c r="F9" s="136"/>
      <c r="G9" s="136"/>
      <c r="H9" s="136"/>
      <c r="I9" s="137">
        <f t="shared" si="0"/>
        <v>1</v>
      </c>
    </row>
    <row r="10" spans="1:9" ht="21.75" thickBot="1" x14ac:dyDescent="0.3">
      <c r="A10" s="135" t="s">
        <v>15</v>
      </c>
      <c r="B10" s="136">
        <v>0</v>
      </c>
      <c r="C10" s="136">
        <v>0</v>
      </c>
      <c r="D10" s="136">
        <v>0</v>
      </c>
      <c r="E10" s="136">
        <v>0</v>
      </c>
      <c r="F10" s="136"/>
      <c r="G10" s="136"/>
      <c r="H10" s="136"/>
      <c r="I10" s="137">
        <f t="shared" si="0"/>
        <v>0</v>
      </c>
    </row>
    <row r="11" spans="1:9" ht="21.75" thickBot="1" x14ac:dyDescent="0.3">
      <c r="A11" s="135" t="s">
        <v>101</v>
      </c>
      <c r="B11" s="136">
        <v>1</v>
      </c>
      <c r="C11" s="136">
        <v>0</v>
      </c>
      <c r="D11" s="136">
        <v>0</v>
      </c>
      <c r="E11" s="136">
        <v>0</v>
      </c>
      <c r="F11" s="136"/>
      <c r="G11" s="136"/>
      <c r="H11" s="136"/>
      <c r="I11" s="137">
        <f t="shared" si="0"/>
        <v>1</v>
      </c>
    </row>
    <row r="12" spans="1:9" ht="21.75" thickBot="1" x14ac:dyDescent="0.3">
      <c r="A12" s="135" t="s">
        <v>16</v>
      </c>
      <c r="B12" s="136">
        <v>0</v>
      </c>
      <c r="C12" s="136">
        <v>0</v>
      </c>
      <c r="D12" s="136">
        <v>0</v>
      </c>
      <c r="E12" s="136">
        <v>0</v>
      </c>
      <c r="F12" s="136"/>
      <c r="G12" s="136"/>
      <c r="H12" s="136"/>
      <c r="I12" s="137">
        <f t="shared" si="0"/>
        <v>0</v>
      </c>
    </row>
    <row r="13" spans="1:9" ht="21" x14ac:dyDescent="0.35">
      <c r="A13" s="138"/>
      <c r="B13" s="138"/>
      <c r="C13" s="138"/>
      <c r="D13" s="138"/>
      <c r="E13" s="138"/>
      <c r="F13" s="138"/>
      <c r="G13" s="138"/>
      <c r="H13" s="138"/>
      <c r="I13" s="139"/>
    </row>
    <row r="14" spans="1:9" ht="21.75" thickBot="1" x14ac:dyDescent="0.3">
      <c r="A14" s="135" t="s">
        <v>102</v>
      </c>
      <c r="B14" s="136">
        <f>'consolidado para comite 2025'!I38</f>
        <v>0</v>
      </c>
      <c r="C14" s="136">
        <f>'consolidado para comite 2025'!J38</f>
        <v>5</v>
      </c>
      <c r="D14" s="136">
        <f>'consolidado para comite 2025'!K38</f>
        <v>4</v>
      </c>
      <c r="E14" s="136">
        <f>'consolidado para comite 2025'!L38</f>
        <v>0</v>
      </c>
      <c r="F14" s="136">
        <f>'consolidado para comite 2025'!M38</f>
        <v>1</v>
      </c>
      <c r="G14" s="136">
        <f>'consolidado para comite 2025'!N38</f>
        <v>3</v>
      </c>
      <c r="H14" s="136">
        <f>'consolidado para comite 2025'!O38</f>
        <v>0</v>
      </c>
      <c r="I14" s="137">
        <f>SUM(B14:H14)</f>
        <v>13</v>
      </c>
    </row>
    <row r="15" spans="1:9" x14ac:dyDescent="0.25">
      <c r="A15" s="142" t="s">
        <v>103</v>
      </c>
    </row>
  </sheetData>
  <mergeCells count="2">
    <mergeCell ref="A1:A2"/>
    <mergeCell ref="B1:I1"/>
  </mergeCell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2:O7"/>
  <sheetViews>
    <sheetView zoomScale="80" zoomScaleNormal="80" workbookViewId="0">
      <selection activeCell="E11" sqref="E11"/>
    </sheetView>
  </sheetViews>
  <sheetFormatPr baseColWidth="10" defaultRowHeight="15" x14ac:dyDescent="0.25"/>
  <cols>
    <col min="1" max="1" width="65.28515625" customWidth="1"/>
    <col min="2" max="3" width="22.7109375" customWidth="1"/>
    <col min="4" max="9" width="38.28515625" customWidth="1"/>
    <col min="10" max="15" width="31" customWidth="1"/>
  </cols>
  <sheetData>
    <row r="2" spans="1:15" ht="15.75" thickBot="1" x14ac:dyDescent="0.3"/>
    <row r="3" spans="1:15" ht="95.25" customHeight="1" x14ac:dyDescent="0.25">
      <c r="A3" s="116" t="s">
        <v>58</v>
      </c>
      <c r="B3" s="114" t="s">
        <v>74</v>
      </c>
      <c r="C3" s="114" t="s">
        <v>75</v>
      </c>
      <c r="D3" s="113" t="s">
        <v>60</v>
      </c>
      <c r="E3" s="113" t="s">
        <v>61</v>
      </c>
      <c r="F3" s="113" t="s">
        <v>64</v>
      </c>
      <c r="G3" s="113" t="s">
        <v>65</v>
      </c>
      <c r="H3" s="113" t="s">
        <v>66</v>
      </c>
      <c r="I3" s="113" t="s">
        <v>67</v>
      </c>
      <c r="J3" s="113" t="s">
        <v>68</v>
      </c>
      <c r="K3" s="113" t="s">
        <v>69</v>
      </c>
      <c r="L3" s="113" t="s">
        <v>70</v>
      </c>
      <c r="M3" s="113" t="s">
        <v>71</v>
      </c>
      <c r="N3" s="113" t="s">
        <v>72</v>
      </c>
      <c r="O3" s="113" t="s">
        <v>73</v>
      </c>
    </row>
    <row r="4" spans="1:15" x14ac:dyDescent="0.25">
      <c r="A4" s="124" t="s">
        <v>11</v>
      </c>
      <c r="B4" s="117">
        <v>49174</v>
      </c>
      <c r="C4" s="117">
        <v>1</v>
      </c>
      <c r="D4" s="118" t="s">
        <v>59</v>
      </c>
      <c r="E4" s="118" t="s">
        <v>63</v>
      </c>
      <c r="F4" s="119"/>
      <c r="G4" s="119"/>
      <c r="H4" s="119"/>
      <c r="I4" s="119"/>
      <c r="J4" s="120" t="s">
        <v>76</v>
      </c>
      <c r="K4" s="120" t="s">
        <v>63</v>
      </c>
      <c r="L4" s="119"/>
      <c r="M4" s="119"/>
      <c r="N4" s="119"/>
      <c r="O4" s="119"/>
    </row>
    <row r="5" spans="1:15" ht="30" x14ac:dyDescent="0.25">
      <c r="A5" s="124" t="s">
        <v>14</v>
      </c>
      <c r="B5" s="117">
        <v>34639</v>
      </c>
      <c r="C5" s="117">
        <v>2</v>
      </c>
      <c r="D5" s="121"/>
      <c r="E5" s="121"/>
      <c r="F5" s="118" t="s">
        <v>59</v>
      </c>
      <c r="G5" s="118" t="s">
        <v>63</v>
      </c>
      <c r="H5" s="119"/>
      <c r="I5" s="119"/>
      <c r="J5" s="119"/>
      <c r="K5" s="119"/>
      <c r="L5" s="120" t="s">
        <v>77</v>
      </c>
      <c r="M5" s="120" t="s">
        <v>63</v>
      </c>
      <c r="N5" s="119"/>
      <c r="O5" s="119"/>
    </row>
    <row r="6" spans="1:15" ht="100.5" customHeight="1" x14ac:dyDescent="0.25">
      <c r="A6" s="124" t="s">
        <v>20</v>
      </c>
      <c r="B6" s="117">
        <v>29485</v>
      </c>
      <c r="C6" s="117">
        <v>3</v>
      </c>
      <c r="D6" s="122"/>
      <c r="E6" s="122"/>
      <c r="F6" s="119"/>
      <c r="G6" s="119"/>
      <c r="H6" s="118" t="s">
        <v>62</v>
      </c>
      <c r="I6" s="118" t="s">
        <v>62</v>
      </c>
      <c r="J6" s="119"/>
      <c r="K6" s="119"/>
      <c r="L6" s="119"/>
      <c r="M6" s="119"/>
      <c r="N6" s="123" t="s">
        <v>78</v>
      </c>
      <c r="O6" s="123" t="s">
        <v>78</v>
      </c>
    </row>
    <row r="7" spans="1:15" x14ac:dyDescent="0.25">
      <c r="B7" s="115"/>
      <c r="C7" s="1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2"/>
  <sheetViews>
    <sheetView workbookViewId="0">
      <selection activeCell="G4" sqref="G4"/>
    </sheetView>
  </sheetViews>
  <sheetFormatPr baseColWidth="10" defaultRowHeight="15" x14ac:dyDescent="0.25"/>
  <cols>
    <col min="1" max="1" width="80" customWidth="1"/>
    <col min="2" max="2" width="27.28515625" customWidth="1"/>
    <col min="3" max="3" width="28" customWidth="1"/>
  </cols>
  <sheetData>
    <row r="1" spans="1:3" ht="57" thickBot="1" x14ac:dyDescent="0.35">
      <c r="A1" s="80" t="s">
        <v>52</v>
      </c>
      <c r="B1" s="81" t="s">
        <v>53</v>
      </c>
      <c r="C1" s="82" t="s">
        <v>54</v>
      </c>
    </row>
    <row r="2" spans="1:3" ht="21" customHeight="1" x14ac:dyDescent="0.25">
      <c r="A2" s="79" t="s">
        <v>20</v>
      </c>
      <c r="B2" s="84">
        <v>92</v>
      </c>
      <c r="C2" s="83"/>
    </row>
    <row r="3" spans="1:3" ht="21" customHeight="1" x14ac:dyDescent="0.25">
      <c r="A3" s="78" t="s">
        <v>9</v>
      </c>
      <c r="B3" s="84">
        <v>44</v>
      </c>
      <c r="C3" s="83"/>
    </row>
    <row r="4" spans="1:3" ht="21" customHeight="1" x14ac:dyDescent="0.25">
      <c r="A4" s="78" t="s">
        <v>10</v>
      </c>
      <c r="B4" s="84">
        <v>7</v>
      </c>
      <c r="C4" s="83"/>
    </row>
    <row r="5" spans="1:3" ht="21" customHeight="1" x14ac:dyDescent="0.25">
      <c r="A5" s="78" t="s">
        <v>11</v>
      </c>
      <c r="B5" s="84">
        <v>1</v>
      </c>
      <c r="C5" s="83"/>
    </row>
    <row r="6" spans="1:3" ht="21" customHeight="1" x14ac:dyDescent="0.25">
      <c r="A6" s="78" t="s">
        <v>12</v>
      </c>
      <c r="B6" s="84">
        <v>6</v>
      </c>
      <c r="C6" s="83"/>
    </row>
    <row r="7" spans="1:3" ht="21" customHeight="1" x14ac:dyDescent="0.25">
      <c r="A7" s="78" t="s">
        <v>13</v>
      </c>
      <c r="B7" s="84">
        <v>0</v>
      </c>
      <c r="C7" s="83"/>
    </row>
    <row r="8" spans="1:3" ht="21" customHeight="1" x14ac:dyDescent="0.25">
      <c r="A8" s="78" t="s">
        <v>14</v>
      </c>
      <c r="B8" s="84">
        <v>9</v>
      </c>
      <c r="C8" s="83"/>
    </row>
    <row r="9" spans="1:3" ht="21" customHeight="1" x14ac:dyDescent="0.25">
      <c r="A9" s="78" t="s">
        <v>15</v>
      </c>
      <c r="B9" s="84">
        <v>1</v>
      </c>
      <c r="C9" s="83"/>
    </row>
    <row r="10" spans="1:3" ht="21" customHeight="1" x14ac:dyDescent="0.25">
      <c r="A10" s="78" t="s">
        <v>16</v>
      </c>
      <c r="B10" s="84">
        <v>0</v>
      </c>
      <c r="C10" s="83"/>
    </row>
    <row r="11" spans="1:3" ht="21" customHeight="1" thickBot="1" x14ac:dyDescent="0.3">
      <c r="A11" s="78" t="s">
        <v>17</v>
      </c>
      <c r="B11" s="84">
        <v>12</v>
      </c>
      <c r="C11" s="83"/>
    </row>
    <row r="12" spans="1:3" ht="19.5" thickBot="1" x14ac:dyDescent="0.35">
      <c r="A12" s="80"/>
      <c r="B12" s="84">
        <f>SUM(B2:B11)</f>
        <v>172</v>
      </c>
      <c r="C12" s="8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7:T49"/>
  <sheetViews>
    <sheetView topLeftCell="A22" zoomScale="50" zoomScaleNormal="50" workbookViewId="0">
      <selection activeCell="D41" sqref="D41"/>
    </sheetView>
  </sheetViews>
  <sheetFormatPr baseColWidth="10" defaultColWidth="11.42578125" defaultRowHeight="15" x14ac:dyDescent="0.25"/>
  <cols>
    <col min="1" max="1" width="4" customWidth="1"/>
    <col min="2" max="2" width="30.28515625" customWidth="1"/>
    <col min="3" max="3" width="77.7109375" customWidth="1"/>
    <col min="4" max="10" width="15.42578125" customWidth="1"/>
    <col min="11" max="11" width="17.7109375" customWidth="1"/>
    <col min="12" max="12" width="17" customWidth="1"/>
    <col min="13" max="14" width="15.42578125" customWidth="1"/>
    <col min="15" max="15" width="20.5703125" customWidth="1"/>
    <col min="16" max="16" width="23.7109375" customWidth="1"/>
  </cols>
  <sheetData>
    <row r="7" spans="1:20" x14ac:dyDescent="0.25">
      <c r="B7" s="258" t="s">
        <v>18</v>
      </c>
      <c r="C7" s="258"/>
      <c r="D7" s="258"/>
      <c r="E7" s="258"/>
      <c r="F7" s="258"/>
      <c r="G7" s="258"/>
      <c r="H7" s="258"/>
      <c r="I7" s="258"/>
      <c r="J7" s="258"/>
      <c r="K7" s="258"/>
      <c r="L7" s="258"/>
      <c r="M7" s="258"/>
      <c r="N7" s="258"/>
      <c r="O7" s="258"/>
      <c r="P7" s="258"/>
    </row>
    <row r="8" spans="1:20" ht="15.75" thickBot="1" x14ac:dyDescent="0.3">
      <c r="E8" s="1"/>
      <c r="F8" s="1"/>
      <c r="G8" s="1"/>
      <c r="H8" s="1"/>
      <c r="I8" s="1"/>
      <c r="J8" s="1"/>
      <c r="K8" s="1"/>
      <c r="L8" s="1"/>
      <c r="M8" s="1"/>
      <c r="N8" s="1"/>
      <c r="O8" s="1"/>
      <c r="P8" s="1"/>
    </row>
    <row r="9" spans="1:20" ht="35.25" customHeight="1" thickBot="1" x14ac:dyDescent="0.3">
      <c r="A9" s="31" t="s">
        <v>51</v>
      </c>
      <c r="B9" s="259" t="s">
        <v>19</v>
      </c>
      <c r="C9" s="260"/>
      <c r="D9" s="32" t="s">
        <v>4</v>
      </c>
      <c r="E9" s="33" t="s">
        <v>5</v>
      </c>
      <c r="F9" s="33" t="s">
        <v>6</v>
      </c>
      <c r="G9" s="33" t="s">
        <v>7</v>
      </c>
      <c r="H9" s="33" t="s">
        <v>30</v>
      </c>
      <c r="I9" s="34" t="s">
        <v>38</v>
      </c>
      <c r="J9" s="34" t="s">
        <v>39</v>
      </c>
      <c r="K9" s="34" t="s">
        <v>40</v>
      </c>
      <c r="L9" s="34" t="s">
        <v>41</v>
      </c>
      <c r="M9" s="34" t="s">
        <v>42</v>
      </c>
      <c r="N9" s="44" t="s">
        <v>43</v>
      </c>
      <c r="O9" s="36" t="s">
        <v>44</v>
      </c>
      <c r="P9" s="34" t="s">
        <v>8</v>
      </c>
    </row>
    <row r="10" spans="1:20" ht="22.5" customHeight="1" x14ac:dyDescent="0.25">
      <c r="A10" s="276" t="s">
        <v>21</v>
      </c>
      <c r="B10" s="264" t="s">
        <v>20</v>
      </c>
      <c r="C10" s="85" t="s">
        <v>3</v>
      </c>
      <c r="D10" s="8">
        <v>4926</v>
      </c>
      <c r="E10" s="8">
        <v>5022</v>
      </c>
      <c r="F10" s="8">
        <v>4552</v>
      </c>
      <c r="G10" s="8">
        <v>5085</v>
      </c>
      <c r="H10" s="9">
        <v>5603</v>
      </c>
      <c r="I10" s="9">
        <v>4297</v>
      </c>
      <c r="J10" s="9">
        <v>5648</v>
      </c>
      <c r="K10" s="9">
        <v>4960</v>
      </c>
      <c r="L10" s="9">
        <v>5401</v>
      </c>
      <c r="M10" s="9">
        <v>5751</v>
      </c>
      <c r="N10" s="8">
        <v>4708</v>
      </c>
      <c r="O10" s="8">
        <v>4307</v>
      </c>
      <c r="P10" s="49">
        <f t="shared" ref="P10:P47" si="0">SUM(D10:O10)</f>
        <v>60260</v>
      </c>
    </row>
    <row r="11" spans="1:20" ht="22.5" customHeight="1" thickBot="1" x14ac:dyDescent="0.3">
      <c r="A11" s="276"/>
      <c r="B11" s="262"/>
      <c r="C11" s="86" t="s">
        <v>2</v>
      </c>
      <c r="D11" s="11">
        <v>0</v>
      </c>
      <c r="E11" s="11">
        <v>0</v>
      </c>
      <c r="F11" s="11">
        <v>0</v>
      </c>
      <c r="G11" s="11">
        <v>0</v>
      </c>
      <c r="H11" s="12">
        <v>0</v>
      </c>
      <c r="I11" s="12">
        <v>0</v>
      </c>
      <c r="J11" s="12">
        <v>0</v>
      </c>
      <c r="K11" s="12">
        <v>0</v>
      </c>
      <c r="L11" s="12">
        <v>0</v>
      </c>
      <c r="M11" s="12">
        <v>0</v>
      </c>
      <c r="N11" s="12">
        <v>0</v>
      </c>
      <c r="O11" s="12">
        <v>0</v>
      </c>
      <c r="P11" s="49">
        <f t="shared" si="0"/>
        <v>0</v>
      </c>
    </row>
    <row r="12" spans="1:20" ht="20.25" customHeight="1" thickBot="1" x14ac:dyDescent="0.3">
      <c r="A12" s="276"/>
      <c r="B12" s="262"/>
      <c r="C12" s="87" t="s">
        <v>1</v>
      </c>
      <c r="D12" s="55">
        <v>4926</v>
      </c>
      <c r="E12" s="55">
        <v>5022</v>
      </c>
      <c r="F12" s="55">
        <v>4552</v>
      </c>
      <c r="G12" s="55">
        <v>5085</v>
      </c>
      <c r="H12" s="55">
        <v>5603</v>
      </c>
      <c r="I12" s="55">
        <v>4297</v>
      </c>
      <c r="J12" s="55">
        <v>5648</v>
      </c>
      <c r="K12" s="9">
        <v>4960</v>
      </c>
      <c r="L12" s="55">
        <v>5401</v>
      </c>
      <c r="M12" s="9">
        <v>5751</v>
      </c>
      <c r="N12" s="55">
        <v>4708</v>
      </c>
      <c r="O12" s="8">
        <v>4307</v>
      </c>
      <c r="P12" s="58">
        <f t="shared" si="0"/>
        <v>60260</v>
      </c>
      <c r="T12" s="112"/>
    </row>
    <row r="13" spans="1:20" ht="22.5" customHeight="1" thickBot="1" x14ac:dyDescent="0.3">
      <c r="A13" s="276"/>
      <c r="B13" s="263"/>
      <c r="C13" s="88" t="s">
        <v>0</v>
      </c>
      <c r="D13" s="61">
        <v>17</v>
      </c>
      <c r="E13" s="62">
        <v>16</v>
      </c>
      <c r="F13" s="62">
        <v>11</v>
      </c>
      <c r="G13" s="62">
        <v>8</v>
      </c>
      <c r="H13" s="63">
        <v>4</v>
      </c>
      <c r="I13" s="63">
        <v>7</v>
      </c>
      <c r="J13" s="63">
        <v>14</v>
      </c>
      <c r="K13" s="63">
        <v>10</v>
      </c>
      <c r="L13" s="63">
        <v>15</v>
      </c>
      <c r="M13" s="63">
        <v>6</v>
      </c>
      <c r="N13" s="63">
        <v>5</v>
      </c>
      <c r="O13" s="63">
        <v>3</v>
      </c>
      <c r="P13" s="65">
        <f>SUM(D13:O13)</f>
        <v>116</v>
      </c>
    </row>
    <row r="14" spans="1:20" ht="22.5" customHeight="1" x14ac:dyDescent="0.25">
      <c r="A14" s="277" t="s">
        <v>25</v>
      </c>
      <c r="B14" s="261" t="s">
        <v>9</v>
      </c>
      <c r="C14" s="89" t="s">
        <v>2</v>
      </c>
      <c r="D14" s="16">
        <v>4744</v>
      </c>
      <c r="E14" s="16">
        <v>4217</v>
      </c>
      <c r="F14" s="16">
        <v>5091</v>
      </c>
      <c r="G14" s="16">
        <v>4884</v>
      </c>
      <c r="H14" s="17">
        <v>5348</v>
      </c>
      <c r="I14" s="17">
        <v>5087</v>
      </c>
      <c r="J14" s="17">
        <v>5726</v>
      </c>
      <c r="K14" s="17">
        <v>5592</v>
      </c>
      <c r="L14" s="17">
        <v>5501</v>
      </c>
      <c r="M14" s="17">
        <v>5461</v>
      </c>
      <c r="N14" s="16">
        <v>5275</v>
      </c>
      <c r="O14" s="16">
        <v>5540</v>
      </c>
      <c r="P14" s="60">
        <f t="shared" si="0"/>
        <v>62466</v>
      </c>
    </row>
    <row r="15" spans="1:20" ht="19.5" customHeight="1" thickBot="1" x14ac:dyDescent="0.3">
      <c r="A15" s="278"/>
      <c r="B15" s="262"/>
      <c r="C15" s="87" t="s">
        <v>1</v>
      </c>
      <c r="D15" s="55">
        <v>4744</v>
      </c>
      <c r="E15" s="55">
        <v>4217</v>
      </c>
      <c r="F15" s="55">
        <v>5091</v>
      </c>
      <c r="G15" s="55">
        <v>4884</v>
      </c>
      <c r="H15" s="55">
        <v>5348</v>
      </c>
      <c r="I15" s="55">
        <v>5087</v>
      </c>
      <c r="J15" s="55">
        <v>5726</v>
      </c>
      <c r="K15" s="55">
        <v>5592</v>
      </c>
      <c r="L15" s="55">
        <v>5501</v>
      </c>
      <c r="M15" s="17">
        <v>5461</v>
      </c>
      <c r="N15" s="16">
        <v>5275</v>
      </c>
      <c r="O15" s="16">
        <v>5540</v>
      </c>
      <c r="P15" s="58">
        <f t="shared" si="0"/>
        <v>62466</v>
      </c>
    </row>
    <row r="16" spans="1:20" ht="22.5" customHeight="1" thickBot="1" x14ac:dyDescent="0.3">
      <c r="A16" s="278"/>
      <c r="B16" s="265"/>
      <c r="C16" s="90" t="s">
        <v>0</v>
      </c>
      <c r="D16" s="61">
        <v>3</v>
      </c>
      <c r="E16" s="62">
        <v>2</v>
      </c>
      <c r="F16" s="62">
        <v>3</v>
      </c>
      <c r="G16" s="62">
        <v>3</v>
      </c>
      <c r="H16" s="63">
        <v>3</v>
      </c>
      <c r="I16" s="63">
        <v>4</v>
      </c>
      <c r="J16" s="63">
        <v>10</v>
      </c>
      <c r="K16" s="63">
        <v>2</v>
      </c>
      <c r="L16" s="63">
        <v>4</v>
      </c>
      <c r="M16" s="63">
        <v>1</v>
      </c>
      <c r="N16" s="63">
        <v>2</v>
      </c>
      <c r="O16" s="63">
        <v>5</v>
      </c>
      <c r="P16" s="65">
        <f>SUM(D16:O16)</f>
        <v>42</v>
      </c>
    </row>
    <row r="17" spans="1:16" ht="22.5" customHeight="1" x14ac:dyDescent="0.25">
      <c r="A17" s="277" t="s">
        <v>22</v>
      </c>
      <c r="B17" s="266" t="s">
        <v>10</v>
      </c>
      <c r="C17" s="91" t="s">
        <v>2</v>
      </c>
      <c r="D17" s="125">
        <v>87</v>
      </c>
      <c r="E17" s="125">
        <v>77</v>
      </c>
      <c r="F17" s="125">
        <v>86</v>
      </c>
      <c r="G17" s="125">
        <v>107</v>
      </c>
      <c r="H17" s="129">
        <v>91</v>
      </c>
      <c r="I17" s="129">
        <v>81</v>
      </c>
      <c r="J17" s="129">
        <v>90</v>
      </c>
      <c r="K17" s="129">
        <v>85</v>
      </c>
      <c r="L17" s="129">
        <v>89</v>
      </c>
      <c r="M17" s="129">
        <v>96</v>
      </c>
      <c r="N17" s="125">
        <v>85</v>
      </c>
      <c r="O17" s="125">
        <v>81</v>
      </c>
      <c r="P17" s="60">
        <f t="shared" si="0"/>
        <v>1055</v>
      </c>
    </row>
    <row r="18" spans="1:16" ht="36" customHeight="1" thickBot="1" x14ac:dyDescent="0.3">
      <c r="A18" s="278"/>
      <c r="B18" s="267"/>
      <c r="C18" s="87" t="s">
        <v>1</v>
      </c>
      <c r="D18" s="130">
        <v>87</v>
      </c>
      <c r="E18" s="130">
        <v>77</v>
      </c>
      <c r="F18" s="130">
        <v>86</v>
      </c>
      <c r="G18" s="130">
        <v>107</v>
      </c>
      <c r="H18" s="130">
        <v>91</v>
      </c>
      <c r="I18" s="130">
        <v>81</v>
      </c>
      <c r="J18" s="130">
        <v>90</v>
      </c>
      <c r="K18" s="130">
        <v>85</v>
      </c>
      <c r="L18" s="130">
        <v>89</v>
      </c>
      <c r="M18" s="134">
        <v>96</v>
      </c>
      <c r="N18" s="125">
        <v>85</v>
      </c>
      <c r="O18" s="125">
        <v>81</v>
      </c>
      <c r="P18" s="58">
        <f t="shared" si="0"/>
        <v>1055</v>
      </c>
    </row>
    <row r="19" spans="1:16" ht="26.25" customHeight="1" thickBot="1" x14ac:dyDescent="0.3">
      <c r="A19" s="278"/>
      <c r="B19" s="268"/>
      <c r="C19" s="88" t="s">
        <v>0</v>
      </c>
      <c r="D19" s="61">
        <v>0</v>
      </c>
      <c r="E19" s="62">
        <v>0</v>
      </c>
      <c r="F19" s="62">
        <v>0</v>
      </c>
      <c r="G19" s="62">
        <v>0</v>
      </c>
      <c r="H19" s="63">
        <v>0</v>
      </c>
      <c r="I19" s="63">
        <v>0</v>
      </c>
      <c r="J19" s="63">
        <v>0</v>
      </c>
      <c r="K19" s="63">
        <v>0</v>
      </c>
      <c r="L19" s="63">
        <v>0</v>
      </c>
      <c r="M19" s="63">
        <v>0</v>
      </c>
      <c r="N19" s="63">
        <v>0</v>
      </c>
      <c r="O19" s="63">
        <v>0</v>
      </c>
      <c r="P19" s="65">
        <f>SUM(D19:O19)</f>
        <v>0</v>
      </c>
    </row>
    <row r="20" spans="1:16" ht="22.5" customHeight="1" x14ac:dyDescent="0.25">
      <c r="A20" s="277" t="s">
        <v>23</v>
      </c>
      <c r="B20" s="261" t="s">
        <v>11</v>
      </c>
      <c r="C20" s="89" t="s">
        <v>2</v>
      </c>
      <c r="D20" s="21">
        <v>7744</v>
      </c>
      <c r="E20" s="21">
        <v>7758</v>
      </c>
      <c r="F20" s="21">
        <v>8628</v>
      </c>
      <c r="G20" s="21">
        <v>7679</v>
      </c>
      <c r="H20" s="12">
        <v>7413</v>
      </c>
      <c r="I20" s="12">
        <v>9952</v>
      </c>
      <c r="J20" s="12">
        <v>8116</v>
      </c>
      <c r="K20" s="12">
        <v>7537</v>
      </c>
      <c r="L20" s="12">
        <v>8771</v>
      </c>
      <c r="M20" s="12">
        <v>8135</v>
      </c>
      <c r="N20" s="21">
        <v>7250</v>
      </c>
      <c r="O20" s="21">
        <v>9631</v>
      </c>
      <c r="P20" s="60">
        <f t="shared" si="0"/>
        <v>98614</v>
      </c>
    </row>
    <row r="21" spans="1:16" ht="37.5" customHeight="1" thickBot="1" x14ac:dyDescent="0.3">
      <c r="A21" s="278"/>
      <c r="B21" s="262"/>
      <c r="C21" s="87" t="s">
        <v>1</v>
      </c>
      <c r="D21" s="55">
        <v>7744</v>
      </c>
      <c r="E21" s="55">
        <v>7758</v>
      </c>
      <c r="F21" s="55">
        <v>8628</v>
      </c>
      <c r="G21" s="55">
        <v>7679</v>
      </c>
      <c r="H21" s="55">
        <v>7413</v>
      </c>
      <c r="I21" s="55">
        <v>9952</v>
      </c>
      <c r="J21" s="55">
        <v>8116</v>
      </c>
      <c r="K21" s="55">
        <v>7537</v>
      </c>
      <c r="L21" s="55">
        <v>8771</v>
      </c>
      <c r="M21" s="56">
        <v>8135</v>
      </c>
      <c r="N21" s="21">
        <v>7250</v>
      </c>
      <c r="O21" s="21">
        <v>9631</v>
      </c>
      <c r="P21" s="58">
        <f t="shared" si="0"/>
        <v>98614</v>
      </c>
    </row>
    <row r="22" spans="1:16" ht="22.5" customHeight="1" thickBot="1" x14ac:dyDescent="0.3">
      <c r="A22" s="278"/>
      <c r="B22" s="265"/>
      <c r="C22" s="90" t="s">
        <v>0</v>
      </c>
      <c r="D22" s="61">
        <v>0</v>
      </c>
      <c r="E22" s="62">
        <v>0</v>
      </c>
      <c r="F22" s="62">
        <v>1</v>
      </c>
      <c r="G22" s="62">
        <v>0</v>
      </c>
      <c r="H22" s="63">
        <v>1</v>
      </c>
      <c r="I22" s="63">
        <v>0</v>
      </c>
      <c r="J22" s="63">
        <v>1</v>
      </c>
      <c r="K22" s="63">
        <v>1</v>
      </c>
      <c r="L22" s="63">
        <v>0</v>
      </c>
      <c r="M22" s="63">
        <v>0</v>
      </c>
      <c r="N22" s="63">
        <v>0</v>
      </c>
      <c r="O22" s="63">
        <v>0</v>
      </c>
      <c r="P22" s="65">
        <f>SUM(D22:O22)</f>
        <v>4</v>
      </c>
    </row>
    <row r="23" spans="1:16" ht="22.5" customHeight="1" x14ac:dyDescent="0.25">
      <c r="A23" s="277" t="s">
        <v>22</v>
      </c>
      <c r="B23" s="279" t="s">
        <v>12</v>
      </c>
      <c r="C23" s="91" t="s">
        <v>3</v>
      </c>
      <c r="D23" s="71">
        <v>13</v>
      </c>
      <c r="E23" s="21">
        <v>8</v>
      </c>
      <c r="F23" s="21">
        <v>10</v>
      </c>
      <c r="G23" s="21">
        <v>11</v>
      </c>
      <c r="H23" s="12">
        <v>12</v>
      </c>
      <c r="I23" s="12">
        <v>9</v>
      </c>
      <c r="J23" s="12">
        <v>18</v>
      </c>
      <c r="K23" s="12">
        <v>11</v>
      </c>
      <c r="L23" s="12">
        <v>20</v>
      </c>
      <c r="M23" s="12">
        <v>22</v>
      </c>
      <c r="N23" s="11">
        <v>13</v>
      </c>
      <c r="O23" s="11">
        <v>16</v>
      </c>
      <c r="P23" s="60">
        <f t="shared" si="0"/>
        <v>163</v>
      </c>
    </row>
    <row r="24" spans="1:16" ht="22.5" customHeight="1" x14ac:dyDescent="0.25">
      <c r="A24" s="278"/>
      <c r="B24" s="267"/>
      <c r="C24" s="89" t="s">
        <v>2</v>
      </c>
      <c r="D24" s="11">
        <v>391</v>
      </c>
      <c r="E24" s="11">
        <v>343</v>
      </c>
      <c r="F24" s="11">
        <v>364</v>
      </c>
      <c r="G24" s="11">
        <v>347</v>
      </c>
      <c r="H24" s="13">
        <v>397</v>
      </c>
      <c r="I24" s="13">
        <v>362</v>
      </c>
      <c r="J24" s="13">
        <v>544</v>
      </c>
      <c r="K24" s="13">
        <v>381</v>
      </c>
      <c r="L24" s="13">
        <v>390</v>
      </c>
      <c r="M24" s="13">
        <v>424</v>
      </c>
      <c r="N24" s="11">
        <v>349</v>
      </c>
      <c r="O24" s="11">
        <v>316</v>
      </c>
      <c r="P24" s="49">
        <f t="shared" si="0"/>
        <v>4608</v>
      </c>
    </row>
    <row r="25" spans="1:16" ht="36" customHeight="1" thickBot="1" x14ac:dyDescent="0.3">
      <c r="A25" s="278"/>
      <c r="B25" s="267"/>
      <c r="C25" s="87" t="s">
        <v>1</v>
      </c>
      <c r="D25" s="55">
        <v>404</v>
      </c>
      <c r="E25" s="55">
        <v>351</v>
      </c>
      <c r="F25" s="55">
        <v>374</v>
      </c>
      <c r="G25" s="55">
        <f>SUM(G23:G24)</f>
        <v>358</v>
      </c>
      <c r="H25" s="55">
        <v>409</v>
      </c>
      <c r="I25" s="55">
        <f>SUM(I23:I24)</f>
        <v>371</v>
      </c>
      <c r="J25" s="55">
        <f>SUM(J23:J24)</f>
        <v>562</v>
      </c>
      <c r="K25" s="55">
        <v>392</v>
      </c>
      <c r="L25" s="55">
        <v>410</v>
      </c>
      <c r="M25" s="56">
        <v>446</v>
      </c>
      <c r="N25" s="11">
        <v>362</v>
      </c>
      <c r="O25" s="11">
        <v>332</v>
      </c>
      <c r="P25" s="58">
        <f t="shared" si="0"/>
        <v>4771</v>
      </c>
    </row>
    <row r="26" spans="1:16" ht="22.5" customHeight="1" thickBot="1" x14ac:dyDescent="0.3">
      <c r="A26" s="278"/>
      <c r="B26" s="268"/>
      <c r="C26" s="88" t="s">
        <v>0</v>
      </c>
      <c r="D26" s="61">
        <v>1</v>
      </c>
      <c r="E26" s="62">
        <v>1</v>
      </c>
      <c r="F26" s="62">
        <v>1</v>
      </c>
      <c r="G26" s="62">
        <v>0</v>
      </c>
      <c r="H26" s="63">
        <v>0</v>
      </c>
      <c r="I26" s="63">
        <v>1</v>
      </c>
      <c r="J26" s="63">
        <v>1</v>
      </c>
      <c r="K26" s="63">
        <v>0</v>
      </c>
      <c r="L26" s="63">
        <v>0</v>
      </c>
      <c r="M26" s="63">
        <v>0</v>
      </c>
      <c r="N26" s="63">
        <v>0</v>
      </c>
      <c r="O26" s="63">
        <v>0</v>
      </c>
      <c r="P26" s="65">
        <f t="shared" si="0"/>
        <v>5</v>
      </c>
    </row>
    <row r="27" spans="1:16" ht="22.5" customHeight="1" x14ac:dyDescent="0.25">
      <c r="A27" s="283" t="s">
        <v>21</v>
      </c>
      <c r="B27" s="261" t="s">
        <v>13</v>
      </c>
      <c r="C27" s="89" t="s">
        <v>3</v>
      </c>
      <c r="D27" s="22">
        <v>283</v>
      </c>
      <c r="E27" s="22">
        <v>394</v>
      </c>
      <c r="F27" s="22">
        <v>399</v>
      </c>
      <c r="G27" s="22">
        <v>443</v>
      </c>
      <c r="H27" s="23">
        <v>431</v>
      </c>
      <c r="I27" s="23">
        <v>302</v>
      </c>
      <c r="J27" s="23">
        <v>380</v>
      </c>
      <c r="K27" s="23">
        <v>323</v>
      </c>
      <c r="L27" s="23">
        <v>477</v>
      </c>
      <c r="M27" s="23">
        <v>362</v>
      </c>
      <c r="N27" s="75">
        <v>325</v>
      </c>
      <c r="O27" s="75">
        <v>306</v>
      </c>
      <c r="P27" s="60">
        <f t="shared" si="0"/>
        <v>4425</v>
      </c>
    </row>
    <row r="28" spans="1:16" ht="22.5" customHeight="1" x14ac:dyDescent="0.25">
      <c r="A28" s="276"/>
      <c r="B28" s="262"/>
      <c r="C28" s="87" t="s">
        <v>2</v>
      </c>
      <c r="D28" s="19">
        <v>0</v>
      </c>
      <c r="E28" s="19">
        <v>0</v>
      </c>
      <c r="F28" s="19">
        <v>0</v>
      </c>
      <c r="G28" s="19">
        <v>0</v>
      </c>
      <c r="H28" s="13">
        <v>0</v>
      </c>
      <c r="I28" s="13">
        <v>0</v>
      </c>
      <c r="J28" s="13">
        <v>0</v>
      </c>
      <c r="K28" s="13">
        <v>0</v>
      </c>
      <c r="L28" s="13">
        <v>0</v>
      </c>
      <c r="M28" s="13">
        <v>0</v>
      </c>
      <c r="N28" s="76">
        <v>0</v>
      </c>
      <c r="O28" s="76">
        <v>0</v>
      </c>
      <c r="P28" s="49">
        <f t="shared" si="0"/>
        <v>0</v>
      </c>
    </row>
    <row r="29" spans="1:16" ht="35.25" customHeight="1" thickBot="1" x14ac:dyDescent="0.3">
      <c r="A29" s="276"/>
      <c r="B29" s="262"/>
      <c r="C29" s="87" t="s">
        <v>1</v>
      </c>
      <c r="D29" s="70">
        <v>283</v>
      </c>
      <c r="E29" s="70">
        <v>394</v>
      </c>
      <c r="F29" s="70">
        <v>399</v>
      </c>
      <c r="G29" s="70">
        <f>G27</f>
        <v>443</v>
      </c>
      <c r="H29" s="70">
        <v>431</v>
      </c>
      <c r="I29" s="70">
        <v>302</v>
      </c>
      <c r="J29" s="70">
        <v>380</v>
      </c>
      <c r="K29" s="70">
        <v>323</v>
      </c>
      <c r="L29" s="70">
        <v>477</v>
      </c>
      <c r="M29" s="18">
        <v>362</v>
      </c>
      <c r="N29" s="77">
        <v>325</v>
      </c>
      <c r="O29" s="77">
        <v>306</v>
      </c>
      <c r="P29" s="58">
        <f t="shared" si="0"/>
        <v>4425</v>
      </c>
    </row>
    <row r="30" spans="1:16" ht="22.5" customHeight="1" thickBot="1" x14ac:dyDescent="0.3">
      <c r="A30" s="276"/>
      <c r="B30" s="265"/>
      <c r="C30" s="90" t="s">
        <v>0</v>
      </c>
      <c r="D30" s="61">
        <v>0</v>
      </c>
      <c r="E30" s="62">
        <v>0</v>
      </c>
      <c r="F30" s="62">
        <v>0</v>
      </c>
      <c r="G30" s="62">
        <v>0</v>
      </c>
      <c r="H30" s="62">
        <v>0</v>
      </c>
      <c r="I30" s="63">
        <v>0</v>
      </c>
      <c r="J30" s="63">
        <v>0</v>
      </c>
      <c r="K30" s="63">
        <v>0</v>
      </c>
      <c r="L30" s="63">
        <v>0</v>
      </c>
      <c r="M30" s="63">
        <v>0</v>
      </c>
      <c r="N30" s="63">
        <v>0</v>
      </c>
      <c r="O30" s="63">
        <v>0</v>
      </c>
      <c r="P30" s="65">
        <f t="shared" si="0"/>
        <v>0</v>
      </c>
    </row>
    <row r="31" spans="1:16" ht="22.5" customHeight="1" x14ac:dyDescent="0.25">
      <c r="A31" s="277" t="s">
        <v>24</v>
      </c>
      <c r="B31" s="264" t="s">
        <v>14</v>
      </c>
      <c r="C31" s="91" t="s">
        <v>2</v>
      </c>
      <c r="D31" s="125">
        <v>5719</v>
      </c>
      <c r="E31" s="125">
        <v>5448</v>
      </c>
      <c r="F31" s="125">
        <v>5376</v>
      </c>
      <c r="G31" s="125">
        <v>5747</v>
      </c>
      <c r="H31" s="108">
        <v>6428</v>
      </c>
      <c r="I31" s="108">
        <v>5855</v>
      </c>
      <c r="J31" s="108">
        <v>5395</v>
      </c>
      <c r="K31" s="12">
        <v>5088</v>
      </c>
      <c r="L31" s="108">
        <v>4993</v>
      </c>
      <c r="M31" s="12">
        <v>5187</v>
      </c>
      <c r="N31" s="12">
        <v>5815</v>
      </c>
      <c r="O31" s="131"/>
      <c r="P31" s="60">
        <f>SUM(D31:O31)</f>
        <v>61051</v>
      </c>
    </row>
    <row r="32" spans="1:16" ht="39.75" customHeight="1" thickBot="1" x14ac:dyDescent="0.3">
      <c r="A32" s="278"/>
      <c r="B32" s="262"/>
      <c r="C32" s="87" t="s">
        <v>1</v>
      </c>
      <c r="D32" s="130">
        <v>5719</v>
      </c>
      <c r="E32" s="130">
        <v>5448</v>
      </c>
      <c r="F32" s="130">
        <v>5376</v>
      </c>
      <c r="G32" s="125">
        <v>5747</v>
      </c>
      <c r="H32" s="130">
        <v>6461</v>
      </c>
      <c r="I32" s="130">
        <v>5876</v>
      </c>
      <c r="J32" s="130">
        <v>5415</v>
      </c>
      <c r="K32" s="55">
        <v>5090</v>
      </c>
      <c r="L32" s="130">
        <v>5062</v>
      </c>
      <c r="M32" s="12">
        <v>5190</v>
      </c>
      <c r="N32" s="12">
        <v>5817</v>
      </c>
      <c r="O32" s="131"/>
      <c r="P32" s="58">
        <f t="shared" si="0"/>
        <v>61201</v>
      </c>
    </row>
    <row r="33" spans="1:16" ht="22.5" customHeight="1" thickBot="1" x14ac:dyDescent="0.3">
      <c r="A33" s="278"/>
      <c r="B33" s="263"/>
      <c r="C33" s="88" t="s">
        <v>0</v>
      </c>
      <c r="D33" s="61">
        <v>6</v>
      </c>
      <c r="E33" s="62">
        <v>1</v>
      </c>
      <c r="F33" s="62">
        <v>0</v>
      </c>
      <c r="G33" s="62">
        <v>2</v>
      </c>
      <c r="H33" s="63">
        <v>0</v>
      </c>
      <c r="I33" s="63">
        <v>0</v>
      </c>
      <c r="J33" s="63">
        <v>0</v>
      </c>
      <c r="K33" s="63">
        <v>1</v>
      </c>
      <c r="L33" s="63">
        <v>1</v>
      </c>
      <c r="M33" s="63">
        <v>1</v>
      </c>
      <c r="N33" s="63">
        <v>0</v>
      </c>
      <c r="O33" s="63">
        <v>1</v>
      </c>
      <c r="P33" s="65">
        <f t="shared" si="0"/>
        <v>13</v>
      </c>
    </row>
    <row r="34" spans="1:16" ht="22.5" customHeight="1" x14ac:dyDescent="0.25">
      <c r="A34" s="277" t="s">
        <v>22</v>
      </c>
      <c r="B34" s="261" t="s">
        <v>15</v>
      </c>
      <c r="C34" s="89" t="s">
        <v>2</v>
      </c>
      <c r="D34" s="125">
        <v>393</v>
      </c>
      <c r="E34" s="125">
        <v>286</v>
      </c>
      <c r="F34" s="125">
        <v>315</v>
      </c>
      <c r="G34" s="125">
        <v>332</v>
      </c>
      <c r="H34" s="108">
        <v>351</v>
      </c>
      <c r="I34" s="108">
        <v>330</v>
      </c>
      <c r="J34" s="12">
        <v>345</v>
      </c>
      <c r="K34" s="12">
        <v>346</v>
      </c>
      <c r="L34" s="12">
        <v>355</v>
      </c>
      <c r="M34" s="12">
        <v>329</v>
      </c>
      <c r="N34" s="12">
        <v>311</v>
      </c>
      <c r="O34" s="12">
        <v>318</v>
      </c>
      <c r="P34" s="60">
        <f t="shared" si="0"/>
        <v>4011</v>
      </c>
    </row>
    <row r="35" spans="1:16" ht="39.75" customHeight="1" thickBot="1" x14ac:dyDescent="0.3">
      <c r="A35" s="278"/>
      <c r="B35" s="262"/>
      <c r="C35" s="87" t="s">
        <v>1</v>
      </c>
      <c r="D35" s="130">
        <v>393</v>
      </c>
      <c r="E35" s="130">
        <v>286</v>
      </c>
      <c r="F35" s="130">
        <v>315</v>
      </c>
      <c r="G35" s="130">
        <v>332</v>
      </c>
      <c r="H35" s="130">
        <v>351</v>
      </c>
      <c r="I35" s="130">
        <v>330</v>
      </c>
      <c r="J35" s="70">
        <v>345</v>
      </c>
      <c r="K35" s="70">
        <v>346</v>
      </c>
      <c r="L35" s="70">
        <v>355</v>
      </c>
      <c r="M35" s="18">
        <v>329</v>
      </c>
      <c r="N35" s="12">
        <v>311</v>
      </c>
      <c r="O35" s="12">
        <v>318</v>
      </c>
      <c r="P35" s="58">
        <f t="shared" si="0"/>
        <v>4011</v>
      </c>
    </row>
    <row r="36" spans="1:16" ht="22.5" customHeight="1" thickBot="1" x14ac:dyDescent="0.3">
      <c r="A36" s="278"/>
      <c r="B36" s="265"/>
      <c r="C36" s="90" t="s">
        <v>0</v>
      </c>
      <c r="D36" s="61">
        <v>0</v>
      </c>
      <c r="E36" s="62">
        <v>0</v>
      </c>
      <c r="F36" s="62">
        <v>0</v>
      </c>
      <c r="G36" s="62">
        <v>0</v>
      </c>
      <c r="H36" s="63">
        <v>0</v>
      </c>
      <c r="I36" s="63">
        <v>0</v>
      </c>
      <c r="J36" s="63">
        <v>0</v>
      </c>
      <c r="K36" s="63">
        <v>0</v>
      </c>
      <c r="L36" s="63">
        <v>0</v>
      </c>
      <c r="M36" s="63">
        <v>0</v>
      </c>
      <c r="N36" s="63">
        <v>0</v>
      </c>
      <c r="O36" s="63">
        <v>0</v>
      </c>
      <c r="P36" s="65">
        <f t="shared" si="0"/>
        <v>0</v>
      </c>
    </row>
    <row r="37" spans="1:16" ht="22.5" customHeight="1" x14ac:dyDescent="0.25">
      <c r="A37" s="277" t="s">
        <v>26</v>
      </c>
      <c r="B37" s="264" t="s">
        <v>16</v>
      </c>
      <c r="C37" s="91" t="s">
        <v>3</v>
      </c>
      <c r="D37" s="73">
        <v>0</v>
      </c>
      <c r="E37" s="73">
        <v>1</v>
      </c>
      <c r="F37" s="73">
        <v>0</v>
      </c>
      <c r="G37" s="73">
        <v>0</v>
      </c>
      <c r="H37" s="73">
        <v>1</v>
      </c>
      <c r="I37" s="109">
        <v>0</v>
      </c>
      <c r="J37" s="74">
        <v>0</v>
      </c>
      <c r="K37" s="74">
        <v>0</v>
      </c>
      <c r="L37" s="74">
        <v>4</v>
      </c>
      <c r="M37" s="74">
        <v>0</v>
      </c>
      <c r="N37" s="74">
        <v>0</v>
      </c>
      <c r="O37" s="74">
        <v>0</v>
      </c>
      <c r="P37" s="60">
        <f t="shared" si="0"/>
        <v>6</v>
      </c>
    </row>
    <row r="38" spans="1:16" ht="22.5" customHeight="1" x14ac:dyDescent="0.25">
      <c r="A38" s="278"/>
      <c r="B38" s="261"/>
      <c r="C38" s="87" t="s">
        <v>2</v>
      </c>
      <c r="D38" s="24">
        <v>0</v>
      </c>
      <c r="E38" s="24">
        <v>1</v>
      </c>
      <c r="F38" s="24">
        <v>1</v>
      </c>
      <c r="G38" s="24">
        <v>0</v>
      </c>
      <c r="H38" s="24">
        <v>0</v>
      </c>
      <c r="I38" s="110">
        <v>0</v>
      </c>
      <c r="J38" s="25">
        <v>0</v>
      </c>
      <c r="K38" s="25">
        <v>4</v>
      </c>
      <c r="L38" s="25">
        <v>0</v>
      </c>
      <c r="M38" s="25">
        <v>0</v>
      </c>
      <c r="N38" s="25">
        <v>0</v>
      </c>
      <c r="O38" s="25">
        <v>0</v>
      </c>
      <c r="P38" s="49">
        <f t="shared" si="0"/>
        <v>6</v>
      </c>
    </row>
    <row r="39" spans="1:16" ht="45.75" customHeight="1" x14ac:dyDescent="0.25">
      <c r="A39" s="278"/>
      <c r="B39" s="262"/>
      <c r="C39" s="87" t="s">
        <v>1</v>
      </c>
      <c r="D39" s="26">
        <v>0</v>
      </c>
      <c r="E39" s="24">
        <v>2</v>
      </c>
      <c r="F39" s="24">
        <v>1</v>
      </c>
      <c r="G39" s="24">
        <v>0</v>
      </c>
      <c r="H39" s="24">
        <v>1</v>
      </c>
      <c r="I39" s="110">
        <v>0</v>
      </c>
      <c r="J39" s="25">
        <v>0</v>
      </c>
      <c r="K39" s="25">
        <v>4</v>
      </c>
      <c r="L39" s="25">
        <v>4</v>
      </c>
      <c r="M39" s="25">
        <v>0</v>
      </c>
      <c r="N39" s="25">
        <v>0</v>
      </c>
      <c r="O39" s="25">
        <v>0</v>
      </c>
      <c r="P39" s="49">
        <f t="shared" si="0"/>
        <v>12</v>
      </c>
    </row>
    <row r="40" spans="1:16" ht="22.5" customHeight="1" thickBot="1" x14ac:dyDescent="0.3">
      <c r="A40" s="278"/>
      <c r="B40" s="263"/>
      <c r="C40" s="92" t="s">
        <v>0</v>
      </c>
      <c r="D40" s="28">
        <v>0</v>
      </c>
      <c r="E40" s="28">
        <v>0</v>
      </c>
      <c r="F40" s="28">
        <v>2</v>
      </c>
      <c r="G40" s="28">
        <v>0</v>
      </c>
      <c r="H40" s="29">
        <v>0</v>
      </c>
      <c r="I40" s="29">
        <v>0</v>
      </c>
      <c r="J40" s="29">
        <v>0</v>
      </c>
      <c r="K40" s="29">
        <v>0</v>
      </c>
      <c r="L40" s="29">
        <v>0</v>
      </c>
      <c r="M40" s="29">
        <v>0</v>
      </c>
      <c r="N40" s="29">
        <v>0</v>
      </c>
      <c r="O40" s="50">
        <v>0</v>
      </c>
      <c r="P40" s="52">
        <f>SUM(D40:O40)</f>
        <v>2</v>
      </c>
    </row>
    <row r="41" spans="1:16" ht="22.5" customHeight="1" x14ac:dyDescent="0.25">
      <c r="A41" s="280" t="s">
        <v>27</v>
      </c>
      <c r="B41" s="261" t="s">
        <v>17</v>
      </c>
      <c r="C41" s="89" t="s">
        <v>3</v>
      </c>
      <c r="D41" s="22">
        <v>2022</v>
      </c>
      <c r="E41" s="22">
        <v>2014</v>
      </c>
      <c r="F41" s="22">
        <v>2129</v>
      </c>
      <c r="G41" s="22">
        <v>1797</v>
      </c>
      <c r="H41" s="27">
        <v>2160</v>
      </c>
      <c r="I41" s="25">
        <v>1840</v>
      </c>
      <c r="J41" s="12">
        <v>2183</v>
      </c>
      <c r="K41" s="25">
        <v>2108</v>
      </c>
      <c r="L41" s="25">
        <v>2156</v>
      </c>
      <c r="M41" s="25">
        <v>2268</v>
      </c>
      <c r="N41" s="53">
        <v>1969</v>
      </c>
      <c r="O41" s="53">
        <v>1986</v>
      </c>
      <c r="P41" s="49">
        <f t="shared" si="0"/>
        <v>24632</v>
      </c>
    </row>
    <row r="42" spans="1:16" ht="22.5" customHeight="1" x14ac:dyDescent="0.25">
      <c r="A42" s="281"/>
      <c r="B42" s="261"/>
      <c r="C42" s="87" t="s">
        <v>2</v>
      </c>
      <c r="D42" s="19">
        <v>0</v>
      </c>
      <c r="E42" s="19">
        <v>0</v>
      </c>
      <c r="F42" s="19">
        <v>0</v>
      </c>
      <c r="G42" s="19">
        <v>0</v>
      </c>
      <c r="H42" s="19">
        <v>0</v>
      </c>
      <c r="I42" s="13">
        <v>0</v>
      </c>
      <c r="J42" s="13">
        <v>0</v>
      </c>
      <c r="K42" s="13">
        <v>0</v>
      </c>
      <c r="L42" s="13">
        <v>0</v>
      </c>
      <c r="M42" s="13">
        <v>0</v>
      </c>
      <c r="N42" s="13">
        <v>0</v>
      </c>
      <c r="O42" s="13">
        <v>0</v>
      </c>
      <c r="P42" s="49">
        <f t="shared" si="0"/>
        <v>0</v>
      </c>
    </row>
    <row r="43" spans="1:16" ht="35.25" customHeight="1" x14ac:dyDescent="0.25">
      <c r="A43" s="281"/>
      <c r="B43" s="262"/>
      <c r="C43" s="87" t="s">
        <v>1</v>
      </c>
      <c r="D43" s="22">
        <v>2022</v>
      </c>
      <c r="E43" s="22">
        <v>2014</v>
      </c>
      <c r="F43" s="22">
        <v>2129</v>
      </c>
      <c r="G43" s="22">
        <v>1797</v>
      </c>
      <c r="H43" s="27">
        <v>2160</v>
      </c>
      <c r="I43" s="25">
        <v>1840</v>
      </c>
      <c r="J43" s="12">
        <v>2183</v>
      </c>
      <c r="K43" s="25">
        <v>2108</v>
      </c>
      <c r="L43" s="25">
        <v>2156</v>
      </c>
      <c r="M43" s="13">
        <v>2268</v>
      </c>
      <c r="N43" s="47">
        <v>1969</v>
      </c>
      <c r="O43" s="47">
        <v>1986</v>
      </c>
      <c r="P43" s="49">
        <f t="shared" si="0"/>
        <v>24632</v>
      </c>
    </row>
    <row r="44" spans="1:16" ht="22.5" customHeight="1" thickBot="1" x14ac:dyDescent="0.3">
      <c r="A44" s="282"/>
      <c r="B44" s="263"/>
      <c r="C44" s="92" t="s">
        <v>0</v>
      </c>
      <c r="D44" s="14">
        <v>5</v>
      </c>
      <c r="E44" s="14">
        <v>1</v>
      </c>
      <c r="F44" s="14">
        <v>1</v>
      </c>
      <c r="G44" s="14">
        <v>1</v>
      </c>
      <c r="H44" s="14">
        <v>1</v>
      </c>
      <c r="I44" s="15">
        <v>2</v>
      </c>
      <c r="J44" s="15">
        <v>5</v>
      </c>
      <c r="K44" s="15">
        <v>3</v>
      </c>
      <c r="L44" s="15">
        <v>3</v>
      </c>
      <c r="M44" s="15">
        <v>2</v>
      </c>
      <c r="N44" s="20">
        <v>1</v>
      </c>
      <c r="O44" s="20">
        <v>0</v>
      </c>
      <c r="P44" s="46">
        <f t="shared" si="0"/>
        <v>25</v>
      </c>
    </row>
    <row r="45" spans="1:16" ht="22.5" customHeight="1" x14ac:dyDescent="0.25">
      <c r="A45" s="103"/>
      <c r="B45" s="261" t="s">
        <v>56</v>
      </c>
      <c r="C45" s="87" t="s">
        <v>2</v>
      </c>
      <c r="D45" s="96">
        <v>281</v>
      </c>
      <c r="E45" s="96">
        <v>489</v>
      </c>
      <c r="F45" s="96">
        <v>762</v>
      </c>
      <c r="G45" s="100">
        <v>1502</v>
      </c>
      <c r="H45" s="27">
        <v>1907</v>
      </c>
      <c r="I45" s="25">
        <v>2648</v>
      </c>
      <c r="J45" s="22">
        <v>2061</v>
      </c>
      <c r="K45" s="22">
        <v>1368</v>
      </c>
      <c r="L45" s="22">
        <v>1166</v>
      </c>
      <c r="M45" s="22">
        <v>1016</v>
      </c>
      <c r="N45" s="22">
        <v>765</v>
      </c>
      <c r="O45" s="22">
        <v>535</v>
      </c>
      <c r="P45" s="60">
        <f t="shared" si="0"/>
        <v>14500</v>
      </c>
    </row>
    <row r="46" spans="1:16" ht="22.5" customHeight="1" thickBot="1" x14ac:dyDescent="0.3">
      <c r="A46" s="103"/>
      <c r="B46" s="261"/>
      <c r="C46" s="87" t="s">
        <v>1</v>
      </c>
      <c r="D46" s="125">
        <f>D45</f>
        <v>281</v>
      </c>
      <c r="E46" s="125">
        <f t="shared" ref="E46:I46" si="1">E45</f>
        <v>489</v>
      </c>
      <c r="F46" s="125">
        <f t="shared" si="1"/>
        <v>762</v>
      </c>
      <c r="G46" s="125">
        <f t="shared" si="1"/>
        <v>1502</v>
      </c>
      <c r="H46" s="125">
        <f t="shared" si="1"/>
        <v>1907</v>
      </c>
      <c r="I46" s="125">
        <f t="shared" si="1"/>
        <v>2648</v>
      </c>
      <c r="J46" s="22">
        <v>2061</v>
      </c>
      <c r="K46" s="22">
        <v>1368</v>
      </c>
      <c r="L46" s="22">
        <v>1166</v>
      </c>
      <c r="M46" s="22">
        <v>1016</v>
      </c>
      <c r="N46" s="22">
        <v>765</v>
      </c>
      <c r="O46" s="22">
        <v>535</v>
      </c>
      <c r="P46" s="58">
        <f t="shared" si="0"/>
        <v>14500</v>
      </c>
    </row>
    <row r="47" spans="1:16" ht="22.5" customHeight="1" thickBot="1" x14ac:dyDescent="0.3">
      <c r="A47" s="103"/>
      <c r="B47" s="262"/>
      <c r="C47" s="87" t="s">
        <v>0</v>
      </c>
      <c r="D47" s="14">
        <v>0</v>
      </c>
      <c r="E47" s="14">
        <v>1</v>
      </c>
      <c r="F47" s="14">
        <v>0</v>
      </c>
      <c r="G47" s="14">
        <v>0</v>
      </c>
      <c r="H47" s="14">
        <v>0</v>
      </c>
      <c r="I47" s="15">
        <v>2</v>
      </c>
      <c r="J47" s="14">
        <v>0</v>
      </c>
      <c r="K47" s="15">
        <v>0</v>
      </c>
      <c r="L47" s="15">
        <v>0</v>
      </c>
      <c r="M47" s="15">
        <v>0</v>
      </c>
      <c r="N47" s="20">
        <v>0</v>
      </c>
      <c r="O47" s="20">
        <v>0</v>
      </c>
      <c r="P47" s="65">
        <f t="shared" si="0"/>
        <v>3</v>
      </c>
    </row>
    <row r="48" spans="1:16" ht="22.5" customHeight="1" x14ac:dyDescent="0.25">
      <c r="A48" s="103"/>
      <c r="B48" s="104"/>
      <c r="C48" s="105"/>
      <c r="D48" s="107"/>
      <c r="E48" s="107"/>
      <c r="F48" s="107"/>
      <c r="G48" s="107"/>
      <c r="H48" s="107"/>
      <c r="I48" s="107"/>
      <c r="J48" s="107"/>
      <c r="K48" s="107"/>
      <c r="L48" s="107"/>
      <c r="M48" s="107"/>
      <c r="N48" s="107"/>
      <c r="O48" s="107"/>
      <c r="P48" s="106"/>
    </row>
    <row r="49" spans="1:16" ht="22.5" customHeight="1" x14ac:dyDescent="0.25">
      <c r="A49" s="103"/>
      <c r="B49" s="104"/>
      <c r="C49" s="105"/>
      <c r="D49" s="107"/>
      <c r="E49" s="107"/>
      <c r="F49" s="107"/>
      <c r="G49" s="107"/>
      <c r="H49" s="107"/>
      <c r="I49" s="107"/>
      <c r="J49" s="107"/>
      <c r="K49" s="107"/>
      <c r="L49" s="107"/>
      <c r="M49" s="107"/>
      <c r="N49" s="107"/>
      <c r="O49" s="107"/>
      <c r="P49" s="106"/>
    </row>
  </sheetData>
  <mergeCells count="23">
    <mergeCell ref="B45:B47"/>
    <mergeCell ref="A37:A40"/>
    <mergeCell ref="B37:B40"/>
    <mergeCell ref="A41:A44"/>
    <mergeCell ref="B41:B44"/>
    <mergeCell ref="A34:A36"/>
    <mergeCell ref="B34:B36"/>
    <mergeCell ref="A23:A26"/>
    <mergeCell ref="B23:B26"/>
    <mergeCell ref="A27:A30"/>
    <mergeCell ref="B27:B30"/>
    <mergeCell ref="A20:A22"/>
    <mergeCell ref="B20:B22"/>
    <mergeCell ref="A14:A16"/>
    <mergeCell ref="B14:B16"/>
    <mergeCell ref="A31:A33"/>
    <mergeCell ref="B31:B33"/>
    <mergeCell ref="B7:P7"/>
    <mergeCell ref="B9:C9"/>
    <mergeCell ref="A10:A13"/>
    <mergeCell ref="B10:B13"/>
    <mergeCell ref="A17:A19"/>
    <mergeCell ref="B17:B19"/>
  </mergeCells>
  <pageMargins left="0.7" right="0.7" top="0.75" bottom="0.75" header="0.3" footer="0.3"/>
  <pageSetup orientation="portrait" r:id="rId1"/>
  <drawing r:id="rId2"/>
  <legacyDrawing r:id="rId3"/>
  <controls>
    <mc:AlternateContent xmlns:mc="http://schemas.openxmlformats.org/markup-compatibility/2006">
      <mc:Choice Requires="x14">
        <control shapeId="2056" r:id="rId4" name="Control 8">
          <controlPr defaultSize="0" autoPict="0" r:id="rId5">
            <anchor moveWithCells="1">
              <from>
                <xdr:col>6</xdr:col>
                <xdr:colOff>514350</xdr:colOff>
                <xdr:row>20</xdr:row>
                <xdr:rowOff>28575</xdr:rowOff>
              </from>
              <to>
                <xdr:col>6</xdr:col>
                <xdr:colOff>762000</xdr:colOff>
                <xdr:row>20</xdr:row>
                <xdr:rowOff>257175</xdr:rowOff>
              </to>
            </anchor>
          </controlPr>
        </control>
      </mc:Choice>
      <mc:Fallback>
        <control shapeId="2056" r:id="rId4" name="Control 8"/>
      </mc:Fallback>
    </mc:AlternateContent>
    <mc:AlternateContent xmlns:mc="http://schemas.openxmlformats.org/markup-compatibility/2006">
      <mc:Choice Requires="x14">
        <control shapeId="2055" r:id="rId6" name="Control 7">
          <controlPr defaultSize="0" autoPict="0" r:id="rId7">
            <anchor moveWithCells="1">
              <from>
                <xdr:col>4</xdr:col>
                <xdr:colOff>600075</xdr:colOff>
                <xdr:row>20</xdr:row>
                <xdr:rowOff>28575</xdr:rowOff>
              </from>
              <to>
                <xdr:col>4</xdr:col>
                <xdr:colOff>847725</xdr:colOff>
                <xdr:row>20</xdr:row>
                <xdr:rowOff>257175</xdr:rowOff>
              </to>
            </anchor>
          </controlPr>
        </control>
      </mc:Choice>
      <mc:Fallback>
        <control shapeId="2055" r:id="rId6" name="Control 7"/>
      </mc:Fallback>
    </mc:AlternateContent>
    <mc:AlternateContent xmlns:mc="http://schemas.openxmlformats.org/markup-compatibility/2006">
      <mc:Choice Requires="x14">
        <control shapeId="2054" r:id="rId8" name="Control 6">
          <controlPr defaultSize="0" autoPict="0" r:id="rId9">
            <anchor moveWithCells="1">
              <from>
                <xdr:col>2</xdr:col>
                <xdr:colOff>4905375</xdr:colOff>
                <xdr:row>20</xdr:row>
                <xdr:rowOff>28575</xdr:rowOff>
              </from>
              <to>
                <xdr:col>2</xdr:col>
                <xdr:colOff>5143500</xdr:colOff>
                <xdr:row>20</xdr:row>
                <xdr:rowOff>257175</xdr:rowOff>
              </to>
            </anchor>
          </controlPr>
        </control>
      </mc:Choice>
      <mc:Fallback>
        <control shapeId="2054" r:id="rId8" name="Control 6"/>
      </mc:Fallback>
    </mc:AlternateContent>
    <mc:AlternateContent xmlns:mc="http://schemas.openxmlformats.org/markup-compatibility/2006">
      <mc:Choice Requires="x14">
        <control shapeId="2053" r:id="rId10" name="Control 5">
          <controlPr defaultSize="0" autoPict="0" r:id="rId11">
            <anchor moveWithCells="1">
              <from>
                <xdr:col>6</xdr:col>
                <xdr:colOff>514350</xdr:colOff>
                <xdr:row>20</xdr:row>
                <xdr:rowOff>28575</xdr:rowOff>
              </from>
              <to>
                <xdr:col>6</xdr:col>
                <xdr:colOff>762000</xdr:colOff>
                <xdr:row>20</xdr:row>
                <xdr:rowOff>257175</xdr:rowOff>
              </to>
            </anchor>
          </controlPr>
        </control>
      </mc:Choice>
      <mc:Fallback>
        <control shapeId="2053" r:id="rId10" name="Control 5"/>
      </mc:Fallback>
    </mc:AlternateContent>
    <mc:AlternateContent xmlns:mc="http://schemas.openxmlformats.org/markup-compatibility/2006">
      <mc:Choice Requires="x14">
        <control shapeId="2052" r:id="rId12" name="Control 4">
          <controlPr defaultSize="0" autoPict="0" r:id="rId11">
            <anchor moveWithCells="1">
              <from>
                <xdr:col>4</xdr:col>
                <xdr:colOff>600075</xdr:colOff>
                <xdr:row>20</xdr:row>
                <xdr:rowOff>28575</xdr:rowOff>
              </from>
              <to>
                <xdr:col>4</xdr:col>
                <xdr:colOff>847725</xdr:colOff>
                <xdr:row>20</xdr:row>
                <xdr:rowOff>257175</xdr:rowOff>
              </to>
            </anchor>
          </controlPr>
        </control>
      </mc:Choice>
      <mc:Fallback>
        <control shapeId="2052" r:id="rId12" name="Control 4"/>
      </mc:Fallback>
    </mc:AlternateContent>
    <mc:AlternateContent xmlns:mc="http://schemas.openxmlformats.org/markup-compatibility/2006">
      <mc:Choice Requires="x14">
        <control shapeId="2051" r:id="rId13" name="Control 3">
          <controlPr defaultSize="0" autoPict="0" r:id="rId14">
            <anchor moveWithCells="1">
              <from>
                <xdr:col>2</xdr:col>
                <xdr:colOff>4905375</xdr:colOff>
                <xdr:row>20</xdr:row>
                <xdr:rowOff>28575</xdr:rowOff>
              </from>
              <to>
                <xdr:col>2</xdr:col>
                <xdr:colOff>5143500</xdr:colOff>
                <xdr:row>20</xdr:row>
                <xdr:rowOff>257175</xdr:rowOff>
              </to>
            </anchor>
          </controlPr>
        </control>
      </mc:Choice>
      <mc:Fallback>
        <control shapeId="2051" r:id="rId13" name="Control 3"/>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T51"/>
  <sheetViews>
    <sheetView topLeftCell="B1" workbookViewId="0">
      <selection activeCell="C18" sqref="C18"/>
    </sheetView>
  </sheetViews>
  <sheetFormatPr baseColWidth="10" defaultColWidth="11.42578125" defaultRowHeight="15" x14ac:dyDescent="0.25"/>
  <cols>
    <col min="1" max="1" width="4" hidden="1" customWidth="1"/>
    <col min="2" max="2" width="30.28515625" customWidth="1"/>
    <col min="3" max="3" width="77.7109375" customWidth="1"/>
    <col min="4" max="10" width="15.42578125" customWidth="1"/>
    <col min="11" max="11" width="17.7109375" customWidth="1"/>
    <col min="12" max="12" width="17" customWidth="1"/>
    <col min="13" max="13" width="15.42578125" customWidth="1"/>
    <col min="14" max="14" width="17.5703125" customWidth="1"/>
    <col min="15" max="15" width="20.5703125" customWidth="1"/>
    <col min="16" max="16" width="23.7109375" customWidth="1"/>
  </cols>
  <sheetData>
    <row r="3" spans="1:20" ht="15.75" thickBot="1" x14ac:dyDescent="0.3"/>
    <row r="4" spans="1:20" x14ac:dyDescent="0.25">
      <c r="D4" s="32" t="s">
        <v>4</v>
      </c>
      <c r="E4" s="33" t="s">
        <v>5</v>
      </c>
      <c r="F4" s="33" t="s">
        <v>6</v>
      </c>
      <c r="G4" s="33" t="s">
        <v>7</v>
      </c>
      <c r="H4" s="33" t="s">
        <v>30</v>
      </c>
      <c r="I4" s="34" t="s">
        <v>38</v>
      </c>
      <c r="J4" s="34" t="s">
        <v>39</v>
      </c>
      <c r="K4" s="34" t="s">
        <v>40</v>
      </c>
      <c r="L4" s="34" t="s">
        <v>41</v>
      </c>
      <c r="M4" s="34" t="s">
        <v>42</v>
      </c>
    </row>
    <row r="5" spans="1:20" ht="58.5" customHeight="1" x14ac:dyDescent="0.25">
      <c r="B5" s="289" t="s">
        <v>20</v>
      </c>
      <c r="C5" s="289" t="s">
        <v>3</v>
      </c>
      <c r="D5" s="173">
        <v>5079</v>
      </c>
      <c r="E5" s="173">
        <v>4883</v>
      </c>
      <c r="F5" s="173">
        <v>3838</v>
      </c>
      <c r="G5" s="173">
        <v>1268</v>
      </c>
      <c r="H5" s="173">
        <v>2283</v>
      </c>
      <c r="I5" s="173">
        <v>2926</v>
      </c>
      <c r="J5" s="175">
        <v>3005</v>
      </c>
      <c r="K5" s="175">
        <v>1956</v>
      </c>
      <c r="L5" s="175">
        <v>3381</v>
      </c>
      <c r="M5" s="83"/>
      <c r="N5" s="174" t="s">
        <v>109</v>
      </c>
      <c r="O5" s="290" t="s">
        <v>110</v>
      </c>
      <c r="P5" s="290"/>
    </row>
    <row r="6" spans="1:20" ht="33.75" customHeight="1" x14ac:dyDescent="0.25">
      <c r="B6" s="289"/>
      <c r="C6" s="289"/>
      <c r="D6" s="173">
        <v>5079</v>
      </c>
      <c r="E6" s="173">
        <v>4883</v>
      </c>
      <c r="F6" s="173">
        <v>3838</v>
      </c>
      <c r="G6" s="173">
        <v>1268</v>
      </c>
      <c r="H6" s="173">
        <v>2283</v>
      </c>
      <c r="I6" s="173">
        <v>2926</v>
      </c>
      <c r="J6" s="175">
        <v>3099</v>
      </c>
      <c r="K6" s="175">
        <v>2014</v>
      </c>
      <c r="L6" s="175">
        <v>3505</v>
      </c>
      <c r="M6" s="173">
        <v>3609</v>
      </c>
      <c r="N6" s="174" t="s">
        <v>108</v>
      </c>
      <c r="O6" s="290"/>
      <c r="P6" s="290"/>
    </row>
    <row r="7" spans="1:20" x14ac:dyDescent="0.25">
      <c r="B7" s="258" t="s">
        <v>18</v>
      </c>
      <c r="C7" s="258"/>
      <c r="D7" s="258"/>
      <c r="E7" s="258"/>
      <c r="F7" s="258"/>
      <c r="G7" s="258"/>
      <c r="H7" s="258"/>
      <c r="I7" s="258"/>
      <c r="J7" s="258"/>
      <c r="K7" s="258"/>
      <c r="L7" s="258"/>
      <c r="M7" s="258"/>
      <c r="N7" s="258"/>
      <c r="O7" s="258"/>
      <c r="P7" s="258"/>
    </row>
    <row r="8" spans="1:20" ht="15.75" thickBot="1" x14ac:dyDescent="0.3">
      <c r="B8" s="182"/>
      <c r="C8" s="182"/>
      <c r="D8" s="182"/>
      <c r="E8" s="182"/>
      <c r="F8" s="182"/>
      <c r="G8" s="182"/>
      <c r="H8" s="182"/>
      <c r="I8" s="182"/>
      <c r="J8" s="182"/>
      <c r="K8" s="182"/>
      <c r="L8" s="182"/>
      <c r="M8" s="182"/>
      <c r="N8" s="182"/>
      <c r="O8" s="182"/>
      <c r="P8" s="182"/>
    </row>
    <row r="9" spans="1:20" x14ac:dyDescent="0.25">
      <c r="B9" s="182"/>
      <c r="C9" s="182"/>
      <c r="D9" s="171"/>
      <c r="E9" s="171"/>
      <c r="F9" s="171"/>
      <c r="G9" s="171"/>
      <c r="H9" s="176"/>
      <c r="I9" s="176"/>
      <c r="J9" s="176"/>
      <c r="K9" s="176"/>
      <c r="L9" s="176"/>
      <c r="M9" s="182"/>
      <c r="N9" s="182"/>
      <c r="O9" s="182"/>
      <c r="P9" s="182"/>
    </row>
    <row r="10" spans="1:20" ht="15.75" thickBot="1" x14ac:dyDescent="0.3">
      <c r="D10" s="177"/>
      <c r="E10" s="177"/>
      <c r="F10" s="177"/>
      <c r="G10" s="177"/>
      <c r="H10" s="172"/>
      <c r="I10" s="172"/>
      <c r="J10" s="172"/>
      <c r="K10" s="172"/>
      <c r="L10" s="172"/>
      <c r="M10" s="1"/>
      <c r="N10" s="1"/>
      <c r="O10" s="1"/>
      <c r="P10" s="1"/>
    </row>
    <row r="11" spans="1:20" ht="24.75" customHeight="1" thickBot="1" x14ac:dyDescent="0.3">
      <c r="A11" s="31" t="s">
        <v>51</v>
      </c>
      <c r="B11" s="259" t="s">
        <v>19</v>
      </c>
      <c r="C11" s="260"/>
      <c r="D11" s="32" t="s">
        <v>4</v>
      </c>
      <c r="E11" s="33" t="s">
        <v>5</v>
      </c>
      <c r="F11" s="33" t="s">
        <v>6</v>
      </c>
      <c r="G11" s="33" t="s">
        <v>7</v>
      </c>
      <c r="H11" s="33" t="s">
        <v>30</v>
      </c>
      <c r="I11" s="34" t="s">
        <v>38</v>
      </c>
      <c r="J11" s="34" t="s">
        <v>39</v>
      </c>
      <c r="K11" s="34" t="s">
        <v>40</v>
      </c>
      <c r="L11" s="34" t="s">
        <v>41</v>
      </c>
      <c r="M11" s="34" t="s">
        <v>42</v>
      </c>
      <c r="N11" s="44" t="s">
        <v>43</v>
      </c>
      <c r="O11" s="36" t="s">
        <v>44</v>
      </c>
      <c r="P11" s="34" t="s">
        <v>8</v>
      </c>
    </row>
    <row r="12" spans="1:20" ht="22.5" customHeight="1" x14ac:dyDescent="0.25">
      <c r="A12" s="276" t="s">
        <v>21</v>
      </c>
      <c r="B12" s="264" t="s">
        <v>20</v>
      </c>
      <c r="C12" s="85" t="s">
        <v>3</v>
      </c>
      <c r="D12" s="130">
        <v>5079</v>
      </c>
      <c r="E12" s="130">
        <v>4883</v>
      </c>
      <c r="F12" s="130">
        <v>3838</v>
      </c>
      <c r="G12" s="130">
        <v>1268</v>
      </c>
      <c r="H12" s="130">
        <v>2283</v>
      </c>
      <c r="I12" s="153">
        <f>2926+2</f>
        <v>2928</v>
      </c>
      <c r="J12" s="179">
        <v>3099</v>
      </c>
      <c r="K12" s="179">
        <v>2014</v>
      </c>
      <c r="L12" s="179">
        <v>3506</v>
      </c>
      <c r="M12" s="130">
        <v>3609</v>
      </c>
      <c r="N12" s="130">
        <v>3296</v>
      </c>
      <c r="O12" s="130">
        <v>3424</v>
      </c>
      <c r="P12" s="49">
        <f t="shared" ref="P12:P49" si="0">SUM(D12:O12)</f>
        <v>39227</v>
      </c>
    </row>
    <row r="13" spans="1:20" ht="22.5" customHeight="1" x14ac:dyDescent="0.25">
      <c r="A13" s="276"/>
      <c r="B13" s="262"/>
      <c r="C13" s="86" t="s">
        <v>2</v>
      </c>
      <c r="D13" s="130">
        <v>0</v>
      </c>
      <c r="E13" s="130">
        <v>0</v>
      </c>
      <c r="F13" s="130">
        <v>0</v>
      </c>
      <c r="G13" s="130">
        <v>0</v>
      </c>
      <c r="H13" s="130">
        <v>0</v>
      </c>
      <c r="I13" s="130">
        <v>0</v>
      </c>
      <c r="J13" s="130">
        <v>0</v>
      </c>
      <c r="K13" s="130">
        <v>0</v>
      </c>
      <c r="L13" s="130"/>
      <c r="M13" s="130"/>
      <c r="N13" s="130"/>
      <c r="O13" s="130"/>
      <c r="P13" s="49">
        <f t="shared" si="0"/>
        <v>0</v>
      </c>
    </row>
    <row r="14" spans="1:20" ht="20.25" customHeight="1" thickBot="1" x14ac:dyDescent="0.3">
      <c r="A14" s="276"/>
      <c r="B14" s="262"/>
      <c r="C14" s="87" t="s">
        <v>1</v>
      </c>
      <c r="D14" s="130">
        <f>D12</f>
        <v>5079</v>
      </c>
      <c r="E14" s="130">
        <f t="shared" ref="E14:O14" si="1">E12</f>
        <v>4883</v>
      </c>
      <c r="F14" s="130">
        <f t="shared" si="1"/>
        <v>3838</v>
      </c>
      <c r="G14" s="130">
        <f t="shared" si="1"/>
        <v>1268</v>
      </c>
      <c r="H14" s="130">
        <f t="shared" si="1"/>
        <v>2283</v>
      </c>
      <c r="I14" s="130">
        <f t="shared" si="1"/>
        <v>2928</v>
      </c>
      <c r="J14" s="130">
        <f t="shared" si="1"/>
        <v>3099</v>
      </c>
      <c r="K14" s="130">
        <f t="shared" si="1"/>
        <v>2014</v>
      </c>
      <c r="L14" s="130">
        <f t="shared" si="1"/>
        <v>3506</v>
      </c>
      <c r="M14" s="130">
        <f t="shared" si="1"/>
        <v>3609</v>
      </c>
      <c r="N14" s="130">
        <f t="shared" si="1"/>
        <v>3296</v>
      </c>
      <c r="O14" s="130">
        <f t="shared" si="1"/>
        <v>3424</v>
      </c>
      <c r="P14" s="58">
        <f t="shared" si="0"/>
        <v>39227</v>
      </c>
      <c r="T14" s="112"/>
    </row>
    <row r="15" spans="1:20" ht="22.5" customHeight="1" thickBot="1" x14ac:dyDescent="0.3">
      <c r="A15" s="276"/>
      <c r="B15" s="263"/>
      <c r="C15" s="88" t="s">
        <v>0</v>
      </c>
      <c r="D15" s="61">
        <v>7</v>
      </c>
      <c r="E15" s="62">
        <v>7</v>
      </c>
      <c r="F15" s="62">
        <v>0</v>
      </c>
      <c r="G15" s="62">
        <v>0</v>
      </c>
      <c r="H15" s="63">
        <v>2</v>
      </c>
      <c r="I15" s="156">
        <v>13</v>
      </c>
      <c r="J15" s="63">
        <v>4</v>
      </c>
      <c r="K15" s="63">
        <v>1</v>
      </c>
      <c r="L15" s="63">
        <v>12</v>
      </c>
      <c r="M15" s="63">
        <v>12</v>
      </c>
      <c r="N15" s="63">
        <v>25</v>
      </c>
      <c r="O15" s="63">
        <v>18</v>
      </c>
      <c r="P15" s="65">
        <f>SUM(D15:O15)</f>
        <v>101</v>
      </c>
    </row>
    <row r="16" spans="1:20" ht="22.5" customHeight="1" x14ac:dyDescent="0.25">
      <c r="A16" s="277" t="s">
        <v>25</v>
      </c>
      <c r="B16" s="261" t="s">
        <v>9</v>
      </c>
      <c r="C16" s="89" t="s">
        <v>2</v>
      </c>
      <c r="D16" s="16">
        <v>5642</v>
      </c>
      <c r="E16" s="16">
        <v>5517</v>
      </c>
      <c r="F16" s="16">
        <v>4249</v>
      </c>
      <c r="G16" s="16">
        <v>2352</v>
      </c>
      <c r="H16" s="17">
        <v>3141</v>
      </c>
      <c r="I16" s="17">
        <v>3256</v>
      </c>
      <c r="J16" s="154">
        <v>3537</v>
      </c>
      <c r="K16" s="17">
        <v>3268</v>
      </c>
      <c r="L16" s="17">
        <v>3654</v>
      </c>
      <c r="M16" s="17">
        <v>4032</v>
      </c>
      <c r="N16" s="16">
        <v>3414</v>
      </c>
      <c r="O16" s="16">
        <v>3641</v>
      </c>
      <c r="P16" s="60">
        <f t="shared" si="0"/>
        <v>45703</v>
      </c>
    </row>
    <row r="17" spans="1:16" ht="19.5" customHeight="1" thickBot="1" x14ac:dyDescent="0.3">
      <c r="A17" s="278"/>
      <c r="B17" s="262"/>
      <c r="C17" s="87" t="s">
        <v>1</v>
      </c>
      <c r="D17" s="55">
        <f>D16</f>
        <v>5642</v>
      </c>
      <c r="E17" s="55">
        <f t="shared" ref="E17:O17" si="2">E16</f>
        <v>5517</v>
      </c>
      <c r="F17" s="55">
        <f t="shared" si="2"/>
        <v>4249</v>
      </c>
      <c r="G17" s="55">
        <f t="shared" si="2"/>
        <v>2352</v>
      </c>
      <c r="H17" s="55">
        <f t="shared" si="2"/>
        <v>3141</v>
      </c>
      <c r="I17" s="55">
        <f t="shared" si="2"/>
        <v>3256</v>
      </c>
      <c r="J17" s="55">
        <f t="shared" si="2"/>
        <v>3537</v>
      </c>
      <c r="K17" s="55">
        <f t="shared" si="2"/>
        <v>3268</v>
      </c>
      <c r="L17" s="55">
        <f t="shared" si="2"/>
        <v>3654</v>
      </c>
      <c r="M17" s="55">
        <f t="shared" si="2"/>
        <v>4032</v>
      </c>
      <c r="N17" s="55">
        <f t="shared" si="2"/>
        <v>3414</v>
      </c>
      <c r="O17" s="55">
        <f t="shared" si="2"/>
        <v>3641</v>
      </c>
      <c r="P17" s="58">
        <f t="shared" si="0"/>
        <v>45703</v>
      </c>
    </row>
    <row r="18" spans="1:16" ht="22.5" customHeight="1" thickBot="1" x14ac:dyDescent="0.3">
      <c r="A18" s="278"/>
      <c r="B18" s="265"/>
      <c r="C18" s="90" t="s">
        <v>0</v>
      </c>
      <c r="D18" s="61">
        <v>1</v>
      </c>
      <c r="E18" s="62">
        <v>2</v>
      </c>
      <c r="F18" s="62">
        <v>2</v>
      </c>
      <c r="G18" s="62">
        <v>0</v>
      </c>
      <c r="H18" s="156">
        <v>2</v>
      </c>
      <c r="I18" s="63">
        <v>1</v>
      </c>
      <c r="J18" s="63">
        <v>0</v>
      </c>
      <c r="K18" s="63">
        <v>2</v>
      </c>
      <c r="L18" s="63">
        <v>0</v>
      </c>
      <c r="M18" s="63">
        <v>0</v>
      </c>
      <c r="N18" s="63">
        <v>0</v>
      </c>
      <c r="O18" s="63">
        <v>0</v>
      </c>
      <c r="P18" s="65">
        <f>SUM(D18:O18)</f>
        <v>10</v>
      </c>
    </row>
    <row r="19" spans="1:16" ht="22.5" customHeight="1" x14ac:dyDescent="0.25">
      <c r="A19" s="277" t="s">
        <v>22</v>
      </c>
      <c r="B19" s="266" t="s">
        <v>10</v>
      </c>
      <c r="C19" s="91" t="s">
        <v>2</v>
      </c>
      <c r="D19" s="125">
        <v>82</v>
      </c>
      <c r="E19" s="125">
        <v>83</v>
      </c>
      <c r="F19" s="125">
        <v>87</v>
      </c>
      <c r="G19" s="125">
        <v>72</v>
      </c>
      <c r="H19" s="129">
        <v>85</v>
      </c>
      <c r="I19" s="129">
        <v>87</v>
      </c>
      <c r="J19" s="129">
        <v>79</v>
      </c>
      <c r="K19" s="129">
        <v>102</v>
      </c>
      <c r="L19" s="129">
        <v>109</v>
      </c>
      <c r="M19" s="129">
        <v>110</v>
      </c>
      <c r="N19" s="125">
        <v>116</v>
      </c>
      <c r="O19" s="125">
        <v>120</v>
      </c>
      <c r="P19" s="60">
        <f t="shared" si="0"/>
        <v>1132</v>
      </c>
    </row>
    <row r="20" spans="1:16" ht="36" customHeight="1" thickBot="1" x14ac:dyDescent="0.3">
      <c r="A20" s="278"/>
      <c r="B20" s="267"/>
      <c r="C20" s="87" t="s">
        <v>1</v>
      </c>
      <c r="D20" s="130">
        <f>D19</f>
        <v>82</v>
      </c>
      <c r="E20" s="130">
        <f t="shared" ref="E20:O20" si="3">E19</f>
        <v>83</v>
      </c>
      <c r="F20" s="130">
        <f t="shared" si="3"/>
        <v>87</v>
      </c>
      <c r="G20" s="130">
        <f t="shared" si="3"/>
        <v>72</v>
      </c>
      <c r="H20" s="130">
        <f t="shared" si="3"/>
        <v>85</v>
      </c>
      <c r="I20" s="130">
        <f t="shared" si="3"/>
        <v>87</v>
      </c>
      <c r="J20" s="130">
        <f t="shared" si="3"/>
        <v>79</v>
      </c>
      <c r="K20" s="130">
        <f t="shared" si="3"/>
        <v>102</v>
      </c>
      <c r="L20" s="130">
        <f t="shared" si="3"/>
        <v>109</v>
      </c>
      <c r="M20" s="130">
        <f t="shared" si="3"/>
        <v>110</v>
      </c>
      <c r="N20" s="130">
        <f t="shared" si="3"/>
        <v>116</v>
      </c>
      <c r="O20" s="130">
        <f t="shared" si="3"/>
        <v>120</v>
      </c>
      <c r="P20" s="58">
        <f t="shared" si="0"/>
        <v>1132</v>
      </c>
    </row>
    <row r="21" spans="1:16" ht="26.25" customHeight="1" thickBot="1" x14ac:dyDescent="0.3">
      <c r="A21" s="278"/>
      <c r="B21" s="268"/>
      <c r="C21" s="88" t="s">
        <v>0</v>
      </c>
      <c r="D21" s="61">
        <v>0</v>
      </c>
      <c r="E21" s="62">
        <v>0</v>
      </c>
      <c r="F21" s="62">
        <v>0</v>
      </c>
      <c r="G21" s="62">
        <v>0</v>
      </c>
      <c r="H21" s="63">
        <v>0</v>
      </c>
      <c r="I21" s="63">
        <v>0</v>
      </c>
      <c r="J21" s="63">
        <v>0</v>
      </c>
      <c r="K21" s="63">
        <v>0</v>
      </c>
      <c r="L21" s="63">
        <v>0</v>
      </c>
      <c r="M21" s="63">
        <v>0</v>
      </c>
      <c r="N21" s="63">
        <v>0</v>
      </c>
      <c r="O21" s="63">
        <v>0</v>
      </c>
      <c r="P21" s="65">
        <f>SUM(D21:O21)</f>
        <v>0</v>
      </c>
    </row>
    <row r="22" spans="1:16" ht="22.5" customHeight="1" x14ac:dyDescent="0.25">
      <c r="A22" s="277" t="s">
        <v>23</v>
      </c>
      <c r="B22" s="261" t="s">
        <v>11</v>
      </c>
      <c r="C22" s="89" t="s">
        <v>2</v>
      </c>
      <c r="D22" s="21">
        <v>7127</v>
      </c>
      <c r="E22" s="21">
        <v>7342</v>
      </c>
      <c r="F22" s="21">
        <v>6130</v>
      </c>
      <c r="G22" s="21">
        <v>2509</v>
      </c>
      <c r="H22" s="12">
        <v>3604</v>
      </c>
      <c r="I22" s="12">
        <v>7298</v>
      </c>
      <c r="J22" s="12">
        <v>3467</v>
      </c>
      <c r="K22" s="12">
        <v>4023</v>
      </c>
      <c r="L22" s="12">
        <v>6656</v>
      </c>
      <c r="M22" s="12">
        <v>5306</v>
      </c>
      <c r="N22" s="21">
        <v>5689</v>
      </c>
      <c r="O22" s="21">
        <v>9685</v>
      </c>
      <c r="P22" s="60">
        <f t="shared" si="0"/>
        <v>68836</v>
      </c>
    </row>
    <row r="23" spans="1:16" ht="37.5" customHeight="1" thickBot="1" x14ac:dyDescent="0.3">
      <c r="A23" s="278"/>
      <c r="B23" s="262"/>
      <c r="C23" s="87" t="s">
        <v>1</v>
      </c>
      <c r="D23" s="55">
        <f>D22</f>
        <v>7127</v>
      </c>
      <c r="E23" s="55">
        <f t="shared" ref="E23:O23" si="4">E22</f>
        <v>7342</v>
      </c>
      <c r="F23" s="55">
        <f t="shared" si="4"/>
        <v>6130</v>
      </c>
      <c r="G23" s="55">
        <f t="shared" si="4"/>
        <v>2509</v>
      </c>
      <c r="H23" s="55">
        <f t="shared" si="4"/>
        <v>3604</v>
      </c>
      <c r="I23" s="55">
        <f t="shared" si="4"/>
        <v>7298</v>
      </c>
      <c r="J23" s="55">
        <f t="shared" si="4"/>
        <v>3467</v>
      </c>
      <c r="K23" s="55">
        <f t="shared" si="4"/>
        <v>4023</v>
      </c>
      <c r="L23" s="55">
        <f t="shared" si="4"/>
        <v>6656</v>
      </c>
      <c r="M23" s="55">
        <f t="shared" si="4"/>
        <v>5306</v>
      </c>
      <c r="N23" s="55">
        <f t="shared" si="4"/>
        <v>5689</v>
      </c>
      <c r="O23" s="55">
        <f t="shared" si="4"/>
        <v>9685</v>
      </c>
      <c r="P23" s="58">
        <f t="shared" si="0"/>
        <v>68836</v>
      </c>
    </row>
    <row r="24" spans="1:16" ht="22.5" customHeight="1" thickBot="1" x14ac:dyDescent="0.3">
      <c r="A24" s="278"/>
      <c r="B24" s="265"/>
      <c r="C24" s="90" t="s">
        <v>0</v>
      </c>
      <c r="D24" s="61">
        <v>0</v>
      </c>
      <c r="E24" s="62">
        <v>0</v>
      </c>
      <c r="F24" s="62">
        <v>1</v>
      </c>
      <c r="G24" s="62">
        <v>0</v>
      </c>
      <c r="H24" s="63">
        <v>1</v>
      </c>
      <c r="I24" s="63">
        <v>0</v>
      </c>
      <c r="J24" s="63">
        <v>0</v>
      </c>
      <c r="K24" s="63">
        <v>0</v>
      </c>
      <c r="L24" s="63">
        <v>0</v>
      </c>
      <c r="M24" s="63">
        <v>0</v>
      </c>
      <c r="N24" s="63">
        <v>0</v>
      </c>
      <c r="O24" s="63">
        <v>0</v>
      </c>
      <c r="P24" s="65">
        <f>SUM(D24:O24)</f>
        <v>2</v>
      </c>
    </row>
    <row r="25" spans="1:16" ht="22.5" customHeight="1" x14ac:dyDescent="0.25">
      <c r="A25" s="277" t="s">
        <v>22</v>
      </c>
      <c r="B25" s="279" t="s">
        <v>12</v>
      </c>
      <c r="C25" s="91" t="s">
        <v>3</v>
      </c>
      <c r="D25" s="71">
        <v>26</v>
      </c>
      <c r="E25" s="21">
        <v>15</v>
      </c>
      <c r="F25" s="21">
        <v>18</v>
      </c>
      <c r="G25" s="155">
        <f>12 +1</f>
        <v>13</v>
      </c>
      <c r="H25" s="131">
        <f>5+1</f>
        <v>6</v>
      </c>
      <c r="I25" s="12">
        <v>0</v>
      </c>
      <c r="J25" s="178">
        <v>4</v>
      </c>
      <c r="K25" s="131">
        <f>3+1</f>
        <v>4</v>
      </c>
      <c r="L25" s="12">
        <v>1</v>
      </c>
      <c r="M25" s="12">
        <v>0</v>
      </c>
      <c r="N25" s="11">
        <v>0</v>
      </c>
      <c r="O25" s="11">
        <v>59</v>
      </c>
      <c r="P25" s="60">
        <f t="shared" si="0"/>
        <v>146</v>
      </c>
    </row>
    <row r="26" spans="1:16" ht="22.5" customHeight="1" x14ac:dyDescent="0.25">
      <c r="A26" s="278"/>
      <c r="B26" s="267"/>
      <c r="C26" s="89" t="s">
        <v>2</v>
      </c>
      <c r="D26" s="11">
        <v>309</v>
      </c>
      <c r="E26" s="11">
        <v>322</v>
      </c>
      <c r="F26" s="11">
        <v>215</v>
      </c>
      <c r="G26" s="11">
        <v>72</v>
      </c>
      <c r="H26" s="13">
        <v>144</v>
      </c>
      <c r="I26" s="13">
        <v>166</v>
      </c>
      <c r="J26" s="13">
        <v>145</v>
      </c>
      <c r="K26" s="13">
        <v>114</v>
      </c>
      <c r="L26" s="13">
        <v>158</v>
      </c>
      <c r="M26" s="13">
        <v>107</v>
      </c>
      <c r="N26" s="11">
        <v>119</v>
      </c>
      <c r="O26" s="11">
        <v>187</v>
      </c>
      <c r="P26" s="49">
        <f t="shared" si="0"/>
        <v>2058</v>
      </c>
    </row>
    <row r="27" spans="1:16" ht="36" customHeight="1" thickBot="1" x14ac:dyDescent="0.3">
      <c r="A27" s="278"/>
      <c r="B27" s="267"/>
      <c r="C27" s="87" t="s">
        <v>1</v>
      </c>
      <c r="D27" s="55">
        <f>SUM(D25:D26)</f>
        <v>335</v>
      </c>
      <c r="E27" s="55">
        <f t="shared" ref="E27:O27" si="5">SUM(E25:E26)</f>
        <v>337</v>
      </c>
      <c r="F27" s="55">
        <f t="shared" si="5"/>
        <v>233</v>
      </c>
      <c r="G27" s="55">
        <f t="shared" si="5"/>
        <v>85</v>
      </c>
      <c r="H27" s="55">
        <f t="shared" si="5"/>
        <v>150</v>
      </c>
      <c r="I27" s="55">
        <f t="shared" si="5"/>
        <v>166</v>
      </c>
      <c r="J27" s="55">
        <f t="shared" si="5"/>
        <v>149</v>
      </c>
      <c r="K27" s="55">
        <f t="shared" si="5"/>
        <v>118</v>
      </c>
      <c r="L27" s="55">
        <f t="shared" si="5"/>
        <v>159</v>
      </c>
      <c r="M27" s="55">
        <f t="shared" si="5"/>
        <v>107</v>
      </c>
      <c r="N27" s="55">
        <f t="shared" si="5"/>
        <v>119</v>
      </c>
      <c r="O27" s="55">
        <f t="shared" si="5"/>
        <v>246</v>
      </c>
      <c r="P27" s="58">
        <f t="shared" si="0"/>
        <v>2204</v>
      </c>
    </row>
    <row r="28" spans="1:16" ht="22.5" customHeight="1" thickBot="1" x14ac:dyDescent="0.3">
      <c r="A28" s="278"/>
      <c r="B28" s="268"/>
      <c r="C28" s="88" t="s">
        <v>0</v>
      </c>
      <c r="D28" s="61">
        <v>0</v>
      </c>
      <c r="E28" s="62">
        <v>0</v>
      </c>
      <c r="F28" s="62">
        <v>0</v>
      </c>
      <c r="G28" s="62">
        <v>0</v>
      </c>
      <c r="H28" s="63">
        <v>0</v>
      </c>
      <c r="I28" s="63">
        <v>0</v>
      </c>
      <c r="J28" s="156">
        <v>0</v>
      </c>
      <c r="K28" s="63">
        <v>0</v>
      </c>
      <c r="L28" s="63">
        <v>0</v>
      </c>
      <c r="M28" s="63">
        <v>1</v>
      </c>
      <c r="N28" s="63">
        <v>0</v>
      </c>
      <c r="O28" s="63">
        <v>0</v>
      </c>
      <c r="P28" s="65">
        <f t="shared" si="0"/>
        <v>1</v>
      </c>
    </row>
    <row r="29" spans="1:16" ht="22.5" customHeight="1" x14ac:dyDescent="0.25">
      <c r="A29" s="283" t="s">
        <v>21</v>
      </c>
      <c r="B29" s="261" t="s">
        <v>13</v>
      </c>
      <c r="C29" s="89" t="s">
        <v>3</v>
      </c>
      <c r="D29" s="22">
        <v>328</v>
      </c>
      <c r="E29" s="70">
        <v>418</v>
      </c>
      <c r="F29" s="22">
        <v>239</v>
      </c>
      <c r="G29" s="22">
        <v>0</v>
      </c>
      <c r="H29" s="23">
        <v>0</v>
      </c>
      <c r="I29" s="23">
        <v>15</v>
      </c>
      <c r="J29" s="23">
        <v>4</v>
      </c>
      <c r="K29" s="23">
        <v>6</v>
      </c>
      <c r="L29" s="23">
        <v>109</v>
      </c>
      <c r="M29" s="23">
        <v>180</v>
      </c>
      <c r="N29" s="75">
        <v>124</v>
      </c>
      <c r="O29" s="75">
        <v>64</v>
      </c>
      <c r="P29" s="60">
        <f t="shared" si="0"/>
        <v>1487</v>
      </c>
    </row>
    <row r="30" spans="1:16" ht="22.5" customHeight="1" x14ac:dyDescent="0.25">
      <c r="A30" s="276"/>
      <c r="B30" s="262"/>
      <c r="C30" s="87" t="s">
        <v>2</v>
      </c>
      <c r="D30" s="19">
        <v>0</v>
      </c>
      <c r="E30" s="19">
        <v>0</v>
      </c>
      <c r="F30" s="19">
        <v>0</v>
      </c>
      <c r="G30" s="19">
        <v>0</v>
      </c>
      <c r="H30" s="19">
        <v>0</v>
      </c>
      <c r="I30" s="19">
        <v>0</v>
      </c>
      <c r="J30" s="19">
        <v>0</v>
      </c>
      <c r="K30" s="19">
        <v>0</v>
      </c>
      <c r="L30" s="19">
        <v>0</v>
      </c>
      <c r="M30" s="19">
        <v>0</v>
      </c>
      <c r="N30" s="19">
        <v>0</v>
      </c>
      <c r="O30" s="19">
        <v>0</v>
      </c>
      <c r="P30" s="49">
        <f t="shared" si="0"/>
        <v>0</v>
      </c>
    </row>
    <row r="31" spans="1:16" ht="35.25" customHeight="1" thickBot="1" x14ac:dyDescent="0.3">
      <c r="A31" s="276"/>
      <c r="B31" s="262"/>
      <c r="C31" s="87" t="s">
        <v>1</v>
      </c>
      <c r="D31" s="70">
        <f>SUM(D29:D30)</f>
        <v>328</v>
      </c>
      <c r="E31" s="70">
        <f t="shared" ref="E31:O31" si="6">SUM(E29:E30)</f>
        <v>418</v>
      </c>
      <c r="F31" s="70">
        <f t="shared" si="6"/>
        <v>239</v>
      </c>
      <c r="G31" s="70">
        <f t="shared" si="6"/>
        <v>0</v>
      </c>
      <c r="H31" s="70">
        <f t="shared" si="6"/>
        <v>0</v>
      </c>
      <c r="I31" s="70">
        <f t="shared" si="6"/>
        <v>15</v>
      </c>
      <c r="J31" s="70">
        <f t="shared" si="6"/>
        <v>4</v>
      </c>
      <c r="K31" s="70">
        <f t="shared" si="6"/>
        <v>6</v>
      </c>
      <c r="L31" s="70">
        <f t="shared" si="6"/>
        <v>109</v>
      </c>
      <c r="M31" s="70">
        <f t="shared" si="6"/>
        <v>180</v>
      </c>
      <c r="N31" s="70">
        <f t="shared" si="6"/>
        <v>124</v>
      </c>
      <c r="O31" s="70">
        <f t="shared" si="6"/>
        <v>64</v>
      </c>
      <c r="P31" s="58">
        <f t="shared" si="0"/>
        <v>1487</v>
      </c>
    </row>
    <row r="32" spans="1:16" ht="22.5" customHeight="1" thickBot="1" x14ac:dyDescent="0.3">
      <c r="A32" s="276"/>
      <c r="B32" s="265"/>
      <c r="C32" s="90" t="s">
        <v>0</v>
      </c>
      <c r="D32" s="61">
        <v>0</v>
      </c>
      <c r="E32" s="62">
        <v>1</v>
      </c>
      <c r="F32" s="62">
        <v>0</v>
      </c>
      <c r="G32" s="62">
        <v>0</v>
      </c>
      <c r="H32" s="62">
        <v>0</v>
      </c>
      <c r="I32" s="63">
        <v>0</v>
      </c>
      <c r="J32" s="63">
        <v>0</v>
      </c>
      <c r="K32" s="63">
        <v>0</v>
      </c>
      <c r="L32" s="63">
        <v>0</v>
      </c>
      <c r="M32" s="63">
        <v>0</v>
      </c>
      <c r="N32" s="63">
        <v>0</v>
      </c>
      <c r="O32" s="63">
        <v>0</v>
      </c>
      <c r="P32" s="65">
        <f t="shared" si="0"/>
        <v>1</v>
      </c>
    </row>
    <row r="33" spans="1:16" ht="22.5" customHeight="1" x14ac:dyDescent="0.25">
      <c r="A33" s="277" t="s">
        <v>24</v>
      </c>
      <c r="B33" s="264" t="s">
        <v>14</v>
      </c>
      <c r="C33" s="91" t="s">
        <v>2</v>
      </c>
      <c r="D33" s="125">
        <v>5037</v>
      </c>
      <c r="E33" s="125">
        <v>4735</v>
      </c>
      <c r="F33" s="125">
        <v>4331</v>
      </c>
      <c r="G33" s="125">
        <v>3614</v>
      </c>
      <c r="H33" s="108">
        <v>2166</v>
      </c>
      <c r="I33" s="108">
        <v>2981</v>
      </c>
      <c r="J33" s="108">
        <v>3353</v>
      </c>
      <c r="K33" s="12">
        <v>2736</v>
      </c>
      <c r="L33" s="12">
        <v>3164</v>
      </c>
      <c r="M33" s="12">
        <v>3236</v>
      </c>
      <c r="N33" s="12">
        <v>3129</v>
      </c>
      <c r="O33" s="12">
        <v>3281</v>
      </c>
      <c r="P33" s="60">
        <f>SUM(D33:O33)</f>
        <v>41763</v>
      </c>
    </row>
    <row r="34" spans="1:16" ht="39.75" customHeight="1" thickBot="1" x14ac:dyDescent="0.3">
      <c r="A34" s="278"/>
      <c r="B34" s="262"/>
      <c r="C34" s="87" t="s">
        <v>1</v>
      </c>
      <c r="D34" s="130">
        <v>5039</v>
      </c>
      <c r="E34" s="130">
        <v>4736</v>
      </c>
      <c r="F34" s="130">
        <v>4359</v>
      </c>
      <c r="G34" s="125">
        <v>3615</v>
      </c>
      <c r="H34" s="108">
        <v>2166</v>
      </c>
      <c r="I34" s="130">
        <v>2981</v>
      </c>
      <c r="J34" s="130">
        <v>3356</v>
      </c>
      <c r="K34" s="55">
        <v>2757</v>
      </c>
      <c r="L34" s="55">
        <v>3169</v>
      </c>
      <c r="M34" s="12">
        <v>3245</v>
      </c>
      <c r="N34" s="12">
        <v>3129</v>
      </c>
      <c r="O34" s="12">
        <v>3276</v>
      </c>
      <c r="P34" s="58">
        <f>SUM(D34:O34)</f>
        <v>41828</v>
      </c>
    </row>
    <row r="35" spans="1:16" ht="22.5" customHeight="1" thickBot="1" x14ac:dyDescent="0.3">
      <c r="A35" s="278"/>
      <c r="B35" s="263"/>
      <c r="C35" s="88" t="s">
        <v>0</v>
      </c>
      <c r="D35" s="61">
        <v>0</v>
      </c>
      <c r="E35" s="62">
        <v>0</v>
      </c>
      <c r="F35" s="62">
        <v>0</v>
      </c>
      <c r="G35" s="62">
        <v>1</v>
      </c>
      <c r="H35" s="63">
        <v>0</v>
      </c>
      <c r="I35" s="63">
        <v>0</v>
      </c>
      <c r="J35" s="63">
        <v>0</v>
      </c>
      <c r="K35" s="63">
        <v>0</v>
      </c>
      <c r="L35" s="63">
        <v>0</v>
      </c>
      <c r="M35" s="63">
        <v>1</v>
      </c>
      <c r="N35" s="63">
        <v>0</v>
      </c>
      <c r="O35" s="63">
        <v>0</v>
      </c>
      <c r="P35" s="65">
        <f t="shared" si="0"/>
        <v>2</v>
      </c>
    </row>
    <row r="36" spans="1:16" ht="22.5" customHeight="1" x14ac:dyDescent="0.25">
      <c r="A36" s="277" t="s">
        <v>22</v>
      </c>
      <c r="B36" s="261" t="s">
        <v>15</v>
      </c>
      <c r="C36" s="89" t="s">
        <v>2</v>
      </c>
      <c r="D36" s="125">
        <v>276</v>
      </c>
      <c r="E36" s="125">
        <v>235</v>
      </c>
      <c r="F36" s="125">
        <v>269</v>
      </c>
      <c r="G36" s="155">
        <f>223+1</f>
        <v>224</v>
      </c>
      <c r="H36" s="108">
        <v>202</v>
      </c>
      <c r="I36" s="108">
        <v>200</v>
      </c>
      <c r="J36" s="12">
        <v>205</v>
      </c>
      <c r="K36" s="12">
        <v>198</v>
      </c>
      <c r="L36" s="12">
        <v>233</v>
      </c>
      <c r="M36" s="12">
        <v>238</v>
      </c>
      <c r="N36" s="12">
        <v>244</v>
      </c>
      <c r="O36" s="12">
        <v>219</v>
      </c>
      <c r="P36" s="60">
        <f t="shared" si="0"/>
        <v>2743</v>
      </c>
    </row>
    <row r="37" spans="1:16" ht="39.75" customHeight="1" thickBot="1" x14ac:dyDescent="0.3">
      <c r="A37" s="278"/>
      <c r="B37" s="262"/>
      <c r="C37" s="87" t="s">
        <v>1</v>
      </c>
      <c r="D37" s="130">
        <f>D36</f>
        <v>276</v>
      </c>
      <c r="E37" s="130">
        <f t="shared" ref="E37:O37" si="7">E36</f>
        <v>235</v>
      </c>
      <c r="F37" s="130">
        <f t="shared" si="7"/>
        <v>269</v>
      </c>
      <c r="G37" s="130">
        <f t="shared" si="7"/>
        <v>224</v>
      </c>
      <c r="H37" s="130">
        <f t="shared" si="7"/>
        <v>202</v>
      </c>
      <c r="I37" s="130">
        <f t="shared" si="7"/>
        <v>200</v>
      </c>
      <c r="J37" s="130">
        <f t="shared" si="7"/>
        <v>205</v>
      </c>
      <c r="K37" s="130">
        <f t="shared" si="7"/>
        <v>198</v>
      </c>
      <c r="L37" s="130">
        <f t="shared" si="7"/>
        <v>233</v>
      </c>
      <c r="M37" s="130">
        <f t="shared" si="7"/>
        <v>238</v>
      </c>
      <c r="N37" s="130">
        <f t="shared" si="7"/>
        <v>244</v>
      </c>
      <c r="O37" s="130">
        <f t="shared" si="7"/>
        <v>219</v>
      </c>
      <c r="P37" s="58">
        <f t="shared" si="0"/>
        <v>2743</v>
      </c>
    </row>
    <row r="38" spans="1:16" ht="22.5" customHeight="1" thickBot="1" x14ac:dyDescent="0.3">
      <c r="A38" s="278"/>
      <c r="B38" s="265"/>
      <c r="C38" s="90" t="s">
        <v>0</v>
      </c>
      <c r="D38" s="61">
        <v>0</v>
      </c>
      <c r="E38" s="62">
        <v>0</v>
      </c>
      <c r="F38" s="62">
        <v>0</v>
      </c>
      <c r="G38" s="62">
        <v>0</v>
      </c>
      <c r="H38" s="63">
        <v>0</v>
      </c>
      <c r="I38" s="63">
        <v>0</v>
      </c>
      <c r="J38" s="63">
        <v>0</v>
      </c>
      <c r="K38" s="63">
        <v>0</v>
      </c>
      <c r="L38" s="63">
        <v>0</v>
      </c>
      <c r="M38" s="63">
        <v>0</v>
      </c>
      <c r="N38" s="63">
        <v>0</v>
      </c>
      <c r="O38" s="63">
        <v>0</v>
      </c>
      <c r="P38" s="65">
        <f t="shared" si="0"/>
        <v>0</v>
      </c>
    </row>
    <row r="39" spans="1:16" ht="22.5" customHeight="1" x14ac:dyDescent="0.25">
      <c r="A39" s="277" t="s">
        <v>26</v>
      </c>
      <c r="B39" s="264" t="s">
        <v>16</v>
      </c>
      <c r="C39" s="91" t="s">
        <v>3</v>
      </c>
      <c r="D39" s="73">
        <v>0</v>
      </c>
      <c r="E39" s="73">
        <v>0</v>
      </c>
      <c r="F39" s="73">
        <v>0</v>
      </c>
      <c r="G39" s="73">
        <v>0</v>
      </c>
      <c r="H39" s="73">
        <v>1</v>
      </c>
      <c r="I39" s="73">
        <v>1</v>
      </c>
      <c r="J39" s="73">
        <v>2</v>
      </c>
      <c r="K39" s="74">
        <v>0</v>
      </c>
      <c r="L39" s="74">
        <v>1</v>
      </c>
      <c r="M39" s="74">
        <v>6</v>
      </c>
      <c r="N39" s="74">
        <v>1</v>
      </c>
      <c r="O39" s="74">
        <v>1</v>
      </c>
      <c r="P39" s="60">
        <f t="shared" si="0"/>
        <v>13</v>
      </c>
    </row>
    <row r="40" spans="1:16" ht="22.5" customHeight="1" x14ac:dyDescent="0.25">
      <c r="A40" s="278"/>
      <c r="B40" s="261"/>
      <c r="C40" s="87" t="s">
        <v>2</v>
      </c>
      <c r="D40" s="24">
        <v>0</v>
      </c>
      <c r="E40" s="24">
        <v>0</v>
      </c>
      <c r="F40" s="24">
        <v>0</v>
      </c>
      <c r="G40" s="24">
        <v>0</v>
      </c>
      <c r="H40" s="24">
        <v>0</v>
      </c>
      <c r="I40" s="24">
        <v>0</v>
      </c>
      <c r="J40" s="24">
        <v>0</v>
      </c>
      <c r="K40" s="25">
        <v>0</v>
      </c>
      <c r="L40" s="25">
        <v>0</v>
      </c>
      <c r="M40" s="25">
        <v>0</v>
      </c>
      <c r="N40" s="25">
        <v>0</v>
      </c>
      <c r="O40" s="25">
        <v>0</v>
      </c>
      <c r="P40" s="49">
        <f t="shared" si="0"/>
        <v>0</v>
      </c>
    </row>
    <row r="41" spans="1:16" ht="45.75" customHeight="1" x14ac:dyDescent="0.25">
      <c r="A41" s="278"/>
      <c r="B41" s="262"/>
      <c r="C41" s="87" t="s">
        <v>1</v>
      </c>
      <c r="D41" s="26">
        <f>SUM(D39:D40)</f>
        <v>0</v>
      </c>
      <c r="E41" s="26">
        <f t="shared" ref="E41:O41" si="8">SUM(E39:E40)</f>
        <v>0</v>
      </c>
      <c r="F41" s="26">
        <f t="shared" si="8"/>
        <v>0</v>
      </c>
      <c r="G41" s="26">
        <f t="shared" si="8"/>
        <v>0</v>
      </c>
      <c r="H41" s="26">
        <f t="shared" si="8"/>
        <v>1</v>
      </c>
      <c r="I41" s="26">
        <f t="shared" si="8"/>
        <v>1</v>
      </c>
      <c r="J41" s="26">
        <f>SUM(J39:J40)</f>
        <v>2</v>
      </c>
      <c r="K41" s="26">
        <f t="shared" si="8"/>
        <v>0</v>
      </c>
      <c r="L41" s="26">
        <f t="shared" si="8"/>
        <v>1</v>
      </c>
      <c r="M41" s="26">
        <f t="shared" si="8"/>
        <v>6</v>
      </c>
      <c r="N41" s="26">
        <f t="shared" si="8"/>
        <v>1</v>
      </c>
      <c r="O41" s="26">
        <f t="shared" si="8"/>
        <v>1</v>
      </c>
      <c r="P41" s="49">
        <f t="shared" si="0"/>
        <v>13</v>
      </c>
    </row>
    <row r="42" spans="1:16" ht="22.5" customHeight="1" thickBot="1" x14ac:dyDescent="0.3">
      <c r="A42" s="278"/>
      <c r="B42" s="263"/>
      <c r="C42" s="92" t="s">
        <v>0</v>
      </c>
      <c r="D42" s="28">
        <v>0</v>
      </c>
      <c r="E42" s="28">
        <v>0</v>
      </c>
      <c r="F42" s="28">
        <v>1</v>
      </c>
      <c r="G42" s="28">
        <v>1</v>
      </c>
      <c r="H42" s="29">
        <v>0</v>
      </c>
      <c r="I42" s="29">
        <v>0</v>
      </c>
      <c r="J42" s="29">
        <v>0</v>
      </c>
      <c r="K42" s="29">
        <v>0</v>
      </c>
      <c r="L42" s="29">
        <v>0</v>
      </c>
      <c r="M42" s="29">
        <v>0</v>
      </c>
      <c r="N42" s="29">
        <v>0</v>
      </c>
      <c r="O42" s="50">
        <v>1</v>
      </c>
      <c r="P42" s="52">
        <f>SUM(D42:O42)</f>
        <v>3</v>
      </c>
    </row>
    <row r="43" spans="1:16" ht="22.5" customHeight="1" x14ac:dyDescent="0.25">
      <c r="A43" s="280" t="s">
        <v>27</v>
      </c>
      <c r="B43" s="261" t="s">
        <v>17</v>
      </c>
      <c r="C43" s="89" t="s">
        <v>3</v>
      </c>
      <c r="D43" s="22">
        <v>2000</v>
      </c>
      <c r="E43" s="125">
        <v>1909</v>
      </c>
      <c r="F43" s="125">
        <v>1215</v>
      </c>
      <c r="G43" s="22">
        <v>107</v>
      </c>
      <c r="H43" s="27">
        <v>45</v>
      </c>
      <c r="I43" s="25">
        <v>19</v>
      </c>
      <c r="J43" s="12">
        <v>11</v>
      </c>
      <c r="K43" s="25">
        <v>7</v>
      </c>
      <c r="L43" s="25">
        <v>514</v>
      </c>
      <c r="M43" s="25">
        <v>989</v>
      </c>
      <c r="N43" s="53">
        <v>970</v>
      </c>
      <c r="O43" s="53">
        <v>881</v>
      </c>
      <c r="P43" s="49">
        <f t="shared" si="0"/>
        <v>8667</v>
      </c>
    </row>
    <row r="44" spans="1:16" ht="22.5" customHeight="1" x14ac:dyDescent="0.25">
      <c r="A44" s="281"/>
      <c r="B44" s="261"/>
      <c r="C44" s="87" t="s">
        <v>2</v>
      </c>
      <c r="D44" s="19">
        <v>0</v>
      </c>
      <c r="E44" s="151">
        <v>0</v>
      </c>
      <c r="F44" s="151">
        <v>0</v>
      </c>
      <c r="G44" s="19">
        <v>0</v>
      </c>
      <c r="H44" s="19">
        <v>0</v>
      </c>
      <c r="I44" s="13">
        <v>0</v>
      </c>
      <c r="J44" s="13">
        <v>0</v>
      </c>
      <c r="K44" s="13">
        <v>0</v>
      </c>
      <c r="L44" s="13">
        <v>0</v>
      </c>
      <c r="M44" s="13">
        <v>0</v>
      </c>
      <c r="N44" s="13"/>
      <c r="O44" s="13"/>
      <c r="P44" s="49">
        <f t="shared" si="0"/>
        <v>0</v>
      </c>
    </row>
    <row r="45" spans="1:16" ht="44.25" customHeight="1" x14ac:dyDescent="0.25">
      <c r="A45" s="281"/>
      <c r="B45" s="262"/>
      <c r="C45" s="87" t="s">
        <v>1</v>
      </c>
      <c r="D45" s="22">
        <f>SUM(D43:D44)</f>
        <v>2000</v>
      </c>
      <c r="E45" s="125">
        <f t="shared" ref="E45:O45" si="9">SUM(E43:E44)</f>
        <v>1909</v>
      </c>
      <c r="F45" s="125">
        <f>SUM(F43:F44)</f>
        <v>1215</v>
      </c>
      <c r="G45" s="22">
        <f t="shared" si="9"/>
        <v>107</v>
      </c>
      <c r="H45" s="22">
        <f t="shared" si="9"/>
        <v>45</v>
      </c>
      <c r="I45" s="22">
        <f t="shared" si="9"/>
        <v>19</v>
      </c>
      <c r="J45" s="22">
        <f t="shared" si="9"/>
        <v>11</v>
      </c>
      <c r="K45" s="22">
        <f t="shared" si="9"/>
        <v>7</v>
      </c>
      <c r="L45" s="22">
        <f t="shared" si="9"/>
        <v>514</v>
      </c>
      <c r="M45" s="22">
        <f t="shared" si="9"/>
        <v>989</v>
      </c>
      <c r="N45" s="22">
        <f t="shared" si="9"/>
        <v>970</v>
      </c>
      <c r="O45" s="22">
        <f t="shared" si="9"/>
        <v>881</v>
      </c>
      <c r="P45" s="49">
        <f t="shared" si="0"/>
        <v>8667</v>
      </c>
    </row>
    <row r="46" spans="1:16" ht="22.5" customHeight="1" thickBot="1" x14ac:dyDescent="0.3">
      <c r="A46" s="282"/>
      <c r="B46" s="263"/>
      <c r="C46" s="92" t="s">
        <v>0</v>
      </c>
      <c r="D46" s="14">
        <v>0</v>
      </c>
      <c r="E46" s="14">
        <v>1</v>
      </c>
      <c r="F46" s="14">
        <v>1</v>
      </c>
      <c r="G46" s="14">
        <v>0</v>
      </c>
      <c r="H46" s="14">
        <v>1</v>
      </c>
      <c r="I46" s="15">
        <v>1</v>
      </c>
      <c r="J46" s="15">
        <v>1</v>
      </c>
      <c r="K46" s="15">
        <v>1</v>
      </c>
      <c r="L46" s="15">
        <v>1</v>
      </c>
      <c r="M46" s="15">
        <v>1</v>
      </c>
      <c r="N46" s="20">
        <v>0</v>
      </c>
      <c r="O46" s="20">
        <v>0</v>
      </c>
      <c r="P46" s="46">
        <f t="shared" si="0"/>
        <v>8</v>
      </c>
    </row>
    <row r="47" spans="1:16" ht="22.5" customHeight="1" thickBot="1" x14ac:dyDescent="0.3">
      <c r="A47" s="103"/>
      <c r="B47" s="261" t="s">
        <v>56</v>
      </c>
      <c r="C47" s="87" t="s">
        <v>2</v>
      </c>
      <c r="D47" s="96">
        <v>689</v>
      </c>
      <c r="E47" s="96">
        <v>620</v>
      </c>
      <c r="F47" s="96">
        <v>363</v>
      </c>
      <c r="G47" s="100">
        <v>318</v>
      </c>
      <c r="H47" s="152">
        <v>1249</v>
      </c>
      <c r="I47" s="25">
        <v>683</v>
      </c>
      <c r="J47" s="22">
        <v>951</v>
      </c>
      <c r="K47" s="22">
        <v>774</v>
      </c>
      <c r="L47" s="22">
        <v>784</v>
      </c>
      <c r="M47" s="22">
        <v>673</v>
      </c>
      <c r="N47" s="22">
        <v>715</v>
      </c>
      <c r="O47" s="22">
        <v>343</v>
      </c>
      <c r="P47" s="60">
        <f t="shared" si="0"/>
        <v>8162</v>
      </c>
    </row>
    <row r="48" spans="1:16" ht="41.25" customHeight="1" thickBot="1" x14ac:dyDescent="0.3">
      <c r="A48" s="103"/>
      <c r="B48" s="261"/>
      <c r="C48" s="87" t="s">
        <v>1</v>
      </c>
      <c r="D48" s="96">
        <f>D47</f>
        <v>689</v>
      </c>
      <c r="E48" s="96">
        <f t="shared" ref="E48:O48" si="10">E47</f>
        <v>620</v>
      </c>
      <c r="F48" s="96">
        <f t="shared" si="10"/>
        <v>363</v>
      </c>
      <c r="G48" s="96">
        <f t="shared" si="10"/>
        <v>318</v>
      </c>
      <c r="H48" s="96">
        <f t="shared" si="10"/>
        <v>1249</v>
      </c>
      <c r="I48" s="96">
        <f t="shared" si="10"/>
        <v>683</v>
      </c>
      <c r="J48" s="96">
        <f t="shared" si="10"/>
        <v>951</v>
      </c>
      <c r="K48" s="96">
        <f t="shared" si="10"/>
        <v>774</v>
      </c>
      <c r="L48" s="96">
        <f t="shared" si="10"/>
        <v>784</v>
      </c>
      <c r="M48" s="96">
        <f t="shared" si="10"/>
        <v>673</v>
      </c>
      <c r="N48" s="96">
        <f t="shared" si="10"/>
        <v>715</v>
      </c>
      <c r="O48" s="96">
        <f t="shared" si="10"/>
        <v>343</v>
      </c>
      <c r="P48" s="58">
        <f t="shared" si="0"/>
        <v>8162</v>
      </c>
    </row>
    <row r="49" spans="1:16" ht="22.5" customHeight="1" thickBot="1" x14ac:dyDescent="0.3">
      <c r="A49" s="103"/>
      <c r="B49" s="262"/>
      <c r="C49" s="87" t="s">
        <v>0</v>
      </c>
      <c r="D49" s="14">
        <v>0</v>
      </c>
      <c r="E49" s="14">
        <v>0</v>
      </c>
      <c r="F49" s="14">
        <v>0</v>
      </c>
      <c r="G49" s="14">
        <v>0</v>
      </c>
      <c r="H49" s="14">
        <v>0</v>
      </c>
      <c r="I49" s="15">
        <v>0</v>
      </c>
      <c r="J49" s="14">
        <v>0</v>
      </c>
      <c r="K49" s="15">
        <v>0</v>
      </c>
      <c r="L49" s="15">
        <v>0</v>
      </c>
      <c r="M49" s="15">
        <v>0</v>
      </c>
      <c r="N49" s="20">
        <v>0</v>
      </c>
      <c r="O49" s="20">
        <v>0</v>
      </c>
      <c r="P49" s="65">
        <f t="shared" si="0"/>
        <v>0</v>
      </c>
    </row>
    <row r="50" spans="1:16" ht="22.5" customHeight="1" x14ac:dyDescent="0.25">
      <c r="A50" s="103"/>
      <c r="B50" s="104"/>
      <c r="C50" s="105"/>
      <c r="D50" s="107"/>
      <c r="E50" s="107"/>
      <c r="F50" s="107"/>
      <c r="G50" s="107"/>
      <c r="H50" s="107"/>
      <c r="I50" s="107"/>
      <c r="J50" s="107"/>
      <c r="K50" s="107"/>
      <c r="L50" s="107"/>
      <c r="M50" s="107"/>
      <c r="N50" s="107"/>
      <c r="O50" s="107"/>
      <c r="P50" s="106"/>
    </row>
    <row r="51" spans="1:16" ht="22.5" customHeight="1" x14ac:dyDescent="0.25">
      <c r="A51" s="103"/>
      <c r="B51" s="104"/>
      <c r="C51" s="105"/>
      <c r="D51" s="107"/>
      <c r="E51" s="107"/>
      <c r="F51" s="107"/>
      <c r="G51" s="107"/>
      <c r="H51" s="107"/>
      <c r="I51" s="107"/>
      <c r="J51" s="107"/>
      <c r="K51" s="107"/>
      <c r="L51" s="107"/>
      <c r="M51" s="107"/>
      <c r="N51" s="107"/>
      <c r="O51" s="107"/>
      <c r="P51" s="106"/>
    </row>
  </sheetData>
  <mergeCells count="26">
    <mergeCell ref="B47:B49"/>
    <mergeCell ref="A36:A38"/>
    <mergeCell ref="B36:B38"/>
    <mergeCell ref="A39:A42"/>
    <mergeCell ref="B39:B42"/>
    <mergeCell ref="A43:A46"/>
    <mergeCell ref="B43:B46"/>
    <mergeCell ref="A25:A28"/>
    <mergeCell ref="B25:B28"/>
    <mergeCell ref="A29:A32"/>
    <mergeCell ref="B29:B32"/>
    <mergeCell ref="A33:A35"/>
    <mergeCell ref="B33:B35"/>
    <mergeCell ref="A16:A18"/>
    <mergeCell ref="B16:B18"/>
    <mergeCell ref="A19:A21"/>
    <mergeCell ref="B19:B21"/>
    <mergeCell ref="A22:A24"/>
    <mergeCell ref="B22:B24"/>
    <mergeCell ref="A12:A15"/>
    <mergeCell ref="B12:B15"/>
    <mergeCell ref="B5:B6"/>
    <mergeCell ref="C5:C6"/>
    <mergeCell ref="O5:P6"/>
    <mergeCell ref="B7:P7"/>
    <mergeCell ref="B11:C11"/>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472C-4EFF-496B-A1B6-A81C0909DB4A}">
  <dimension ref="A4:T46"/>
  <sheetViews>
    <sheetView topLeftCell="B22" zoomScale="55" zoomScaleNormal="55" workbookViewId="0">
      <selection activeCell="U26" sqref="U26"/>
    </sheetView>
  </sheetViews>
  <sheetFormatPr baseColWidth="10" defaultColWidth="11.42578125" defaultRowHeight="15" x14ac:dyDescent="0.25"/>
  <cols>
    <col min="1" max="1" width="4" hidden="1" customWidth="1"/>
    <col min="2" max="2" width="30.28515625" customWidth="1"/>
    <col min="3" max="3" width="77.7109375" customWidth="1"/>
    <col min="4" max="10" width="15.42578125" customWidth="1"/>
    <col min="11" max="11" width="17.7109375" customWidth="1"/>
    <col min="12" max="12" width="17" customWidth="1"/>
    <col min="13" max="13" width="15.42578125" customWidth="1"/>
    <col min="14" max="14" width="17.5703125" customWidth="1"/>
    <col min="15" max="15" width="20.5703125" customWidth="1"/>
    <col min="16" max="16" width="23.7109375" customWidth="1"/>
  </cols>
  <sheetData>
    <row r="4" spans="1:20" x14ac:dyDescent="0.25">
      <c r="B4" s="258" t="s">
        <v>18</v>
      </c>
      <c r="C4" s="258"/>
      <c r="D4" s="258"/>
      <c r="E4" s="258"/>
      <c r="F4" s="258"/>
      <c r="G4" s="258"/>
      <c r="H4" s="258"/>
      <c r="I4" s="258"/>
      <c r="J4" s="258"/>
      <c r="K4" s="258"/>
      <c r="L4" s="258"/>
      <c r="M4" s="258"/>
      <c r="N4" s="258"/>
      <c r="O4" s="258"/>
      <c r="P4" s="258"/>
    </row>
    <row r="5" spans="1:20" ht="15.75" thickBot="1" x14ac:dyDescent="0.3">
      <c r="B5" s="182"/>
      <c r="C5" s="182"/>
      <c r="D5" s="182"/>
      <c r="E5" s="182"/>
      <c r="F5" s="182"/>
      <c r="G5" s="182"/>
      <c r="H5" s="182"/>
      <c r="I5" s="182"/>
      <c r="J5" s="182"/>
      <c r="K5" s="182"/>
      <c r="L5" s="182"/>
      <c r="M5" s="182"/>
      <c r="N5" s="182"/>
      <c r="O5" s="182"/>
      <c r="P5" s="182"/>
    </row>
    <row r="6" spans="1:20" ht="24.75" customHeight="1" thickBot="1" x14ac:dyDescent="0.3">
      <c r="A6" s="31" t="s">
        <v>51</v>
      </c>
      <c r="B6" s="259" t="s">
        <v>19</v>
      </c>
      <c r="C6" s="260"/>
      <c r="D6" s="32" t="s">
        <v>4</v>
      </c>
      <c r="E6" s="33" t="s">
        <v>5</v>
      </c>
      <c r="F6" s="33" t="s">
        <v>6</v>
      </c>
      <c r="G6" s="33" t="s">
        <v>7</v>
      </c>
      <c r="H6" s="33" t="s">
        <v>30</v>
      </c>
      <c r="I6" s="34" t="s">
        <v>38</v>
      </c>
      <c r="J6" s="34" t="s">
        <v>39</v>
      </c>
      <c r="K6" s="34" t="s">
        <v>40</v>
      </c>
      <c r="L6" s="34" t="s">
        <v>41</v>
      </c>
      <c r="M6" s="34" t="s">
        <v>42</v>
      </c>
      <c r="N6" s="44" t="s">
        <v>43</v>
      </c>
      <c r="O6" s="36" t="s">
        <v>44</v>
      </c>
      <c r="P6" s="34" t="s">
        <v>8</v>
      </c>
    </row>
    <row r="7" spans="1:20" ht="22.5" customHeight="1" x14ac:dyDescent="0.25">
      <c r="A7" s="276" t="s">
        <v>21</v>
      </c>
      <c r="B7" s="264" t="s">
        <v>20</v>
      </c>
      <c r="C7" s="85" t="s">
        <v>3</v>
      </c>
      <c r="D7" s="130">
        <v>3219</v>
      </c>
      <c r="E7" s="130">
        <v>3533</v>
      </c>
      <c r="F7" s="130">
        <v>4182</v>
      </c>
      <c r="G7" s="130">
        <v>3788</v>
      </c>
      <c r="H7" s="130">
        <f>3624</f>
        <v>3624</v>
      </c>
      <c r="I7" s="153">
        <f>4372+1</f>
        <v>4373</v>
      </c>
      <c r="J7" s="130">
        <v>4094</v>
      </c>
      <c r="K7" s="130">
        <v>4515</v>
      </c>
      <c r="L7" s="153">
        <v>4840</v>
      </c>
      <c r="M7" s="130">
        <v>4280</v>
      </c>
      <c r="N7" s="130"/>
      <c r="O7" s="130"/>
      <c r="P7" s="49">
        <f t="shared" ref="P7:P44" si="0">SUM(D7:O7)</f>
        <v>40448</v>
      </c>
    </row>
    <row r="8" spans="1:20" ht="22.5" customHeight="1" x14ac:dyDescent="0.25">
      <c r="A8" s="276"/>
      <c r="B8" s="262"/>
      <c r="C8" s="86" t="s">
        <v>2</v>
      </c>
      <c r="D8" s="130">
        <v>0</v>
      </c>
      <c r="E8" s="130">
        <v>0</v>
      </c>
      <c r="F8" s="130">
        <v>0</v>
      </c>
      <c r="G8" s="130">
        <v>0</v>
      </c>
      <c r="H8" s="153">
        <v>7</v>
      </c>
      <c r="I8" s="153">
        <v>6</v>
      </c>
      <c r="J8" s="153">
        <v>1</v>
      </c>
      <c r="K8" s="130">
        <v>0</v>
      </c>
      <c r="L8" s="130">
        <v>0</v>
      </c>
      <c r="M8" s="130">
        <v>0</v>
      </c>
      <c r="N8" s="130">
        <v>0</v>
      </c>
      <c r="O8" s="130">
        <v>0</v>
      </c>
      <c r="P8" s="49">
        <f t="shared" si="0"/>
        <v>14</v>
      </c>
    </row>
    <row r="9" spans="1:20" ht="20.25" customHeight="1" thickBot="1" x14ac:dyDescent="0.3">
      <c r="A9" s="276"/>
      <c r="B9" s="262"/>
      <c r="C9" s="87" t="s">
        <v>1</v>
      </c>
      <c r="D9" s="130">
        <f>D7</f>
        <v>3219</v>
      </c>
      <c r="E9" s="130">
        <f t="shared" ref="E9:O9" si="1">E7</f>
        <v>3533</v>
      </c>
      <c r="F9" s="130">
        <f t="shared" si="1"/>
        <v>4182</v>
      </c>
      <c r="G9" s="130">
        <f t="shared" si="1"/>
        <v>3788</v>
      </c>
      <c r="H9" s="130">
        <f>H7+H8</f>
        <v>3631</v>
      </c>
      <c r="I9" s="130">
        <f>I7+I8</f>
        <v>4379</v>
      </c>
      <c r="J9" s="130">
        <f t="shared" si="1"/>
        <v>4094</v>
      </c>
      <c r="K9" s="130">
        <f t="shared" si="1"/>
        <v>4515</v>
      </c>
      <c r="L9" s="130">
        <f t="shared" si="1"/>
        <v>4840</v>
      </c>
      <c r="M9" s="130">
        <f t="shared" si="1"/>
        <v>4280</v>
      </c>
      <c r="N9" s="130">
        <f t="shared" si="1"/>
        <v>0</v>
      </c>
      <c r="O9" s="130">
        <f t="shared" si="1"/>
        <v>0</v>
      </c>
      <c r="P9" s="58">
        <f t="shared" si="0"/>
        <v>40461</v>
      </c>
      <c r="T9" s="112"/>
    </row>
    <row r="10" spans="1:20" ht="22.5" customHeight="1" thickBot="1" x14ac:dyDescent="0.3">
      <c r="A10" s="276"/>
      <c r="B10" s="263"/>
      <c r="C10" s="88" t="s">
        <v>0</v>
      </c>
      <c r="D10" s="61">
        <v>18</v>
      </c>
      <c r="E10" s="61">
        <v>26</v>
      </c>
      <c r="F10" s="61">
        <v>42</v>
      </c>
      <c r="G10" s="61">
        <v>41</v>
      </c>
      <c r="H10" s="61">
        <v>46</v>
      </c>
      <c r="I10" s="61">
        <v>46</v>
      </c>
      <c r="J10" s="61">
        <v>95</v>
      </c>
      <c r="K10" s="61">
        <v>115</v>
      </c>
      <c r="L10" s="61">
        <v>92</v>
      </c>
      <c r="M10" s="61"/>
      <c r="N10" s="61"/>
      <c r="O10" s="61"/>
      <c r="P10" s="65">
        <f>SUM(D10:O10)</f>
        <v>521</v>
      </c>
    </row>
    <row r="11" spans="1:20" ht="22.5" customHeight="1" x14ac:dyDescent="0.25">
      <c r="A11" s="277" t="s">
        <v>25</v>
      </c>
      <c r="B11" s="261" t="s">
        <v>9</v>
      </c>
      <c r="C11" s="89" t="s">
        <v>2</v>
      </c>
      <c r="D11" s="130">
        <v>3347</v>
      </c>
      <c r="E11" s="130">
        <v>3151</v>
      </c>
      <c r="F11" s="130">
        <v>3711</v>
      </c>
      <c r="G11" s="153">
        <v>2653</v>
      </c>
      <c r="H11" s="130">
        <v>3129</v>
      </c>
      <c r="I11" s="130">
        <v>3285</v>
      </c>
      <c r="J11" s="130">
        <v>3456</v>
      </c>
      <c r="K11" s="130">
        <v>3586</v>
      </c>
      <c r="L11" s="130">
        <v>3764</v>
      </c>
      <c r="M11" s="130">
        <v>4017</v>
      </c>
      <c r="N11" s="130"/>
      <c r="O11" s="130"/>
      <c r="P11" s="60">
        <f t="shared" si="0"/>
        <v>34099</v>
      </c>
    </row>
    <row r="12" spans="1:20" ht="19.5" customHeight="1" thickBot="1" x14ac:dyDescent="0.3">
      <c r="A12" s="278"/>
      <c r="B12" s="262"/>
      <c r="C12" s="87" t="s">
        <v>1</v>
      </c>
      <c r="D12" s="130">
        <f>D11</f>
        <v>3347</v>
      </c>
      <c r="E12" s="130">
        <f t="shared" ref="E12:O12" si="2">E11</f>
        <v>3151</v>
      </c>
      <c r="F12" s="130">
        <f t="shared" si="2"/>
        <v>3711</v>
      </c>
      <c r="G12" s="130">
        <f t="shared" si="2"/>
        <v>2653</v>
      </c>
      <c r="H12" s="130">
        <f t="shared" si="2"/>
        <v>3129</v>
      </c>
      <c r="I12" s="130">
        <f t="shared" si="2"/>
        <v>3285</v>
      </c>
      <c r="J12" s="130">
        <f t="shared" si="2"/>
        <v>3456</v>
      </c>
      <c r="K12" s="130">
        <f>K11</f>
        <v>3586</v>
      </c>
      <c r="L12" s="130">
        <f t="shared" si="2"/>
        <v>3764</v>
      </c>
      <c r="M12" s="130">
        <f t="shared" si="2"/>
        <v>4017</v>
      </c>
      <c r="N12" s="130">
        <f t="shared" si="2"/>
        <v>0</v>
      </c>
      <c r="O12" s="130">
        <f t="shared" si="2"/>
        <v>0</v>
      </c>
      <c r="P12" s="58">
        <f t="shared" si="0"/>
        <v>34099</v>
      </c>
    </row>
    <row r="13" spans="1:20" ht="22.5" customHeight="1" thickBot="1" x14ac:dyDescent="0.3">
      <c r="A13" s="278"/>
      <c r="B13" s="265"/>
      <c r="C13" s="90" t="s">
        <v>0</v>
      </c>
      <c r="D13" s="61">
        <v>0</v>
      </c>
      <c r="E13" s="61">
        <v>2</v>
      </c>
      <c r="F13" s="61">
        <v>2</v>
      </c>
      <c r="G13" s="61">
        <v>0</v>
      </c>
      <c r="H13" s="61">
        <v>2</v>
      </c>
      <c r="I13" s="61">
        <v>2</v>
      </c>
      <c r="J13" s="61">
        <v>0</v>
      </c>
      <c r="K13" s="61">
        <v>1</v>
      </c>
      <c r="L13" s="61">
        <v>0</v>
      </c>
      <c r="M13" s="61"/>
      <c r="N13" s="61"/>
      <c r="O13" s="61"/>
      <c r="P13" s="65">
        <f>SUM(D13:O13)</f>
        <v>9</v>
      </c>
    </row>
    <row r="14" spans="1:20" ht="22.5" customHeight="1" x14ac:dyDescent="0.25">
      <c r="A14" s="277" t="s">
        <v>22</v>
      </c>
      <c r="B14" s="266" t="s">
        <v>10</v>
      </c>
      <c r="C14" s="91" t="s">
        <v>2</v>
      </c>
      <c r="D14" s="125">
        <v>146</v>
      </c>
      <c r="E14" s="125">
        <v>91</v>
      </c>
      <c r="F14" s="125">
        <v>126</v>
      </c>
      <c r="G14" s="125">
        <v>176</v>
      </c>
      <c r="H14" s="129">
        <v>133</v>
      </c>
      <c r="I14" s="129">
        <v>104</v>
      </c>
      <c r="J14" s="129">
        <v>125</v>
      </c>
      <c r="K14" s="129">
        <v>87</v>
      </c>
      <c r="L14" s="129">
        <v>91</v>
      </c>
      <c r="M14" s="129">
        <v>106</v>
      </c>
      <c r="N14" s="125"/>
      <c r="O14" s="125"/>
      <c r="P14" s="60">
        <f t="shared" si="0"/>
        <v>1185</v>
      </c>
    </row>
    <row r="15" spans="1:20" ht="49.5" customHeight="1" thickBot="1" x14ac:dyDescent="0.3">
      <c r="A15" s="278"/>
      <c r="B15" s="267"/>
      <c r="C15" s="87" t="s">
        <v>1</v>
      </c>
      <c r="D15" s="130">
        <f>D14</f>
        <v>146</v>
      </c>
      <c r="E15" s="130">
        <f t="shared" ref="E15:O15" si="3">E14</f>
        <v>91</v>
      </c>
      <c r="F15" s="130">
        <f t="shared" si="3"/>
        <v>126</v>
      </c>
      <c r="G15" s="130">
        <f t="shared" si="3"/>
        <v>176</v>
      </c>
      <c r="H15" s="130">
        <f t="shared" si="3"/>
        <v>133</v>
      </c>
      <c r="I15" s="130">
        <f t="shared" si="3"/>
        <v>104</v>
      </c>
      <c r="J15" s="130">
        <f t="shared" si="3"/>
        <v>125</v>
      </c>
      <c r="K15" s="130">
        <f t="shared" si="3"/>
        <v>87</v>
      </c>
      <c r="L15" s="130">
        <f t="shared" si="3"/>
        <v>91</v>
      </c>
      <c r="M15" s="130">
        <f t="shared" si="3"/>
        <v>106</v>
      </c>
      <c r="N15" s="130">
        <f t="shared" si="3"/>
        <v>0</v>
      </c>
      <c r="O15" s="130">
        <f t="shared" si="3"/>
        <v>0</v>
      </c>
      <c r="P15" s="58">
        <f t="shared" si="0"/>
        <v>1185</v>
      </c>
    </row>
    <row r="16" spans="1:20" ht="26.25" customHeight="1" thickBot="1" x14ac:dyDescent="0.3">
      <c r="A16" s="278"/>
      <c r="B16" s="268"/>
      <c r="C16" s="88" t="s">
        <v>0</v>
      </c>
      <c r="D16" s="61">
        <v>0</v>
      </c>
      <c r="E16" s="61">
        <v>0</v>
      </c>
      <c r="F16" s="61">
        <v>0</v>
      </c>
      <c r="G16" s="61">
        <v>0</v>
      </c>
      <c r="H16" s="61">
        <v>0</v>
      </c>
      <c r="I16" s="61">
        <v>0</v>
      </c>
      <c r="J16" s="61">
        <v>0</v>
      </c>
      <c r="K16" s="61">
        <v>0</v>
      </c>
      <c r="L16" s="61">
        <v>0</v>
      </c>
      <c r="M16" s="61"/>
      <c r="N16" s="61"/>
      <c r="O16" s="61"/>
      <c r="P16" s="65">
        <f>SUM(D16:O16)</f>
        <v>0</v>
      </c>
    </row>
    <row r="17" spans="1:16" ht="22.5" customHeight="1" x14ac:dyDescent="0.25">
      <c r="A17" s="277" t="s">
        <v>23</v>
      </c>
      <c r="B17" s="261" t="s">
        <v>11</v>
      </c>
      <c r="C17" s="89" t="s">
        <v>2</v>
      </c>
      <c r="D17" s="21">
        <v>6024</v>
      </c>
      <c r="E17" s="21">
        <v>7319</v>
      </c>
      <c r="F17" s="21">
        <v>11026</v>
      </c>
      <c r="G17" s="21">
        <v>4755</v>
      </c>
      <c r="H17" s="12">
        <v>6118</v>
      </c>
      <c r="I17" s="12">
        <v>11132</v>
      </c>
      <c r="J17" s="12">
        <v>6426</v>
      </c>
      <c r="K17" s="12">
        <v>6825</v>
      </c>
      <c r="L17" s="12">
        <v>11422</v>
      </c>
      <c r="M17" s="12">
        <v>7273</v>
      </c>
      <c r="N17" s="21"/>
      <c r="O17" s="21"/>
      <c r="P17" s="60">
        <f t="shared" si="0"/>
        <v>78320</v>
      </c>
    </row>
    <row r="18" spans="1:16" ht="60" customHeight="1" thickBot="1" x14ac:dyDescent="0.3">
      <c r="A18" s="278"/>
      <c r="B18" s="262"/>
      <c r="C18" s="87" t="s">
        <v>1</v>
      </c>
      <c r="D18" s="130">
        <f>D17</f>
        <v>6024</v>
      </c>
      <c r="E18" s="130">
        <f t="shared" ref="E18:O18" si="4">E17</f>
        <v>7319</v>
      </c>
      <c r="F18" s="130">
        <f t="shared" si="4"/>
        <v>11026</v>
      </c>
      <c r="G18" s="130">
        <f t="shared" si="4"/>
        <v>4755</v>
      </c>
      <c r="H18" s="130">
        <f t="shared" si="4"/>
        <v>6118</v>
      </c>
      <c r="I18" s="130">
        <f t="shared" si="4"/>
        <v>11132</v>
      </c>
      <c r="J18" s="130">
        <f t="shared" si="4"/>
        <v>6426</v>
      </c>
      <c r="K18" s="130">
        <f t="shared" si="4"/>
        <v>6825</v>
      </c>
      <c r="L18" s="130">
        <f t="shared" si="4"/>
        <v>11422</v>
      </c>
      <c r="M18" s="130">
        <f t="shared" si="4"/>
        <v>7273</v>
      </c>
      <c r="N18" s="130">
        <f t="shared" si="4"/>
        <v>0</v>
      </c>
      <c r="O18" s="130">
        <f t="shared" si="4"/>
        <v>0</v>
      </c>
      <c r="P18" s="58">
        <f t="shared" si="0"/>
        <v>78320</v>
      </c>
    </row>
    <row r="19" spans="1:16" ht="22.5" customHeight="1" thickBot="1" x14ac:dyDescent="0.3">
      <c r="A19" s="278"/>
      <c r="B19" s="265"/>
      <c r="C19" s="90" t="s">
        <v>0</v>
      </c>
      <c r="D19" s="61">
        <v>0</v>
      </c>
      <c r="E19" s="61">
        <v>0</v>
      </c>
      <c r="F19" s="61">
        <v>0</v>
      </c>
      <c r="G19" s="61">
        <v>0</v>
      </c>
      <c r="H19" s="61">
        <v>0</v>
      </c>
      <c r="I19" s="61">
        <v>0</v>
      </c>
      <c r="J19" s="61">
        <v>0</v>
      </c>
      <c r="K19" s="61">
        <v>0</v>
      </c>
      <c r="L19" s="61">
        <v>0</v>
      </c>
      <c r="M19" s="61"/>
      <c r="N19" s="61"/>
      <c r="O19" s="61"/>
      <c r="P19" s="65">
        <f>SUM(D19:O19)</f>
        <v>0</v>
      </c>
    </row>
    <row r="20" spans="1:16" ht="22.5" customHeight="1" x14ac:dyDescent="0.25">
      <c r="A20" s="277" t="s">
        <v>22</v>
      </c>
      <c r="B20" s="279" t="s">
        <v>12</v>
      </c>
      <c r="C20" s="91" t="s">
        <v>3</v>
      </c>
      <c r="D20" s="130">
        <v>5</v>
      </c>
      <c r="E20" s="130">
        <v>64</v>
      </c>
      <c r="F20" s="130">
        <v>110</v>
      </c>
      <c r="G20" s="153">
        <v>88</v>
      </c>
      <c r="H20" s="153">
        <f>83+3</f>
        <v>86</v>
      </c>
      <c r="I20" s="130">
        <f>106+4</f>
        <v>110</v>
      </c>
      <c r="J20" s="130">
        <v>122</v>
      </c>
      <c r="K20" s="130">
        <v>101</v>
      </c>
      <c r="L20" s="153">
        <f>338+4</f>
        <v>342</v>
      </c>
      <c r="M20" s="130">
        <v>280</v>
      </c>
      <c r="N20" s="130"/>
      <c r="O20" s="130"/>
      <c r="P20" s="60">
        <f t="shared" si="0"/>
        <v>1308</v>
      </c>
    </row>
    <row r="21" spans="1:16" ht="22.5" customHeight="1" x14ac:dyDescent="0.25">
      <c r="A21" s="278"/>
      <c r="B21" s="267"/>
      <c r="C21" s="89" t="s">
        <v>2</v>
      </c>
      <c r="D21" s="153">
        <v>206</v>
      </c>
      <c r="E21" s="130">
        <v>263</v>
      </c>
      <c r="F21" s="130">
        <v>318</v>
      </c>
      <c r="G21" s="130">
        <v>267</v>
      </c>
      <c r="H21" s="130">
        <f>271</f>
        <v>271</v>
      </c>
      <c r="I21" s="130">
        <v>315</v>
      </c>
      <c r="J21" s="130">
        <v>272</v>
      </c>
      <c r="K21" s="130">
        <v>320</v>
      </c>
      <c r="L21" s="130">
        <v>96</v>
      </c>
      <c r="M21" s="130">
        <v>116</v>
      </c>
      <c r="N21" s="130"/>
      <c r="O21" s="130"/>
      <c r="P21" s="49">
        <f t="shared" si="0"/>
        <v>2444</v>
      </c>
    </row>
    <row r="22" spans="1:16" ht="48.75" customHeight="1" thickBot="1" x14ac:dyDescent="0.3">
      <c r="A22" s="278"/>
      <c r="B22" s="267"/>
      <c r="C22" s="87" t="s">
        <v>1</v>
      </c>
      <c r="D22" s="55">
        <f>SUM(D20:D21)</f>
        <v>211</v>
      </c>
      <c r="E22" s="55">
        <f t="shared" ref="E22:O22" si="5">SUM(E20:E21)</f>
        <v>327</v>
      </c>
      <c r="F22" s="55">
        <f t="shared" si="5"/>
        <v>428</v>
      </c>
      <c r="G22" s="55">
        <f t="shared" si="5"/>
        <v>355</v>
      </c>
      <c r="H22" s="55">
        <f t="shared" si="5"/>
        <v>357</v>
      </c>
      <c r="I22" s="55">
        <f t="shared" si="5"/>
        <v>425</v>
      </c>
      <c r="J22" s="55">
        <f t="shared" si="5"/>
        <v>394</v>
      </c>
      <c r="K22" s="55">
        <f t="shared" si="5"/>
        <v>421</v>
      </c>
      <c r="L22" s="55">
        <f t="shared" si="5"/>
        <v>438</v>
      </c>
      <c r="M22" s="55">
        <f t="shared" si="5"/>
        <v>396</v>
      </c>
      <c r="N22" s="55">
        <f t="shared" si="5"/>
        <v>0</v>
      </c>
      <c r="O22" s="55">
        <f t="shared" si="5"/>
        <v>0</v>
      </c>
      <c r="P22" s="58">
        <f t="shared" si="0"/>
        <v>3752</v>
      </c>
    </row>
    <row r="23" spans="1:16" ht="22.5" customHeight="1" thickBot="1" x14ac:dyDescent="0.3">
      <c r="A23" s="278"/>
      <c r="B23" s="268"/>
      <c r="C23" s="88" t="s">
        <v>0</v>
      </c>
      <c r="D23" s="61">
        <v>0</v>
      </c>
      <c r="E23" s="61">
        <v>0</v>
      </c>
      <c r="F23" s="61">
        <v>1</v>
      </c>
      <c r="G23" s="61">
        <v>0</v>
      </c>
      <c r="H23" s="61">
        <v>1</v>
      </c>
      <c r="I23" s="61">
        <v>0</v>
      </c>
      <c r="J23" s="61">
        <v>1</v>
      </c>
      <c r="K23" s="61">
        <v>1</v>
      </c>
      <c r="L23" s="61">
        <v>0</v>
      </c>
      <c r="M23" s="61"/>
      <c r="N23" s="61"/>
      <c r="O23" s="61"/>
      <c r="P23" s="65">
        <f t="shared" si="0"/>
        <v>4</v>
      </c>
    </row>
    <row r="24" spans="1:16" ht="22.5" customHeight="1" x14ac:dyDescent="0.25">
      <c r="A24" s="283" t="s">
        <v>21</v>
      </c>
      <c r="B24" s="261" t="s">
        <v>13</v>
      </c>
      <c r="C24" s="89" t="s">
        <v>3</v>
      </c>
      <c r="D24" s="22">
        <v>110</v>
      </c>
      <c r="E24" s="70">
        <v>160</v>
      </c>
      <c r="F24" s="22">
        <v>164</v>
      </c>
      <c r="G24" s="22">
        <v>178</v>
      </c>
      <c r="H24" s="23">
        <v>168</v>
      </c>
      <c r="I24" s="23">
        <v>170</v>
      </c>
      <c r="J24" s="23">
        <v>202</v>
      </c>
      <c r="K24" s="23">
        <v>225</v>
      </c>
      <c r="L24" s="23">
        <v>328</v>
      </c>
      <c r="M24" s="23">
        <v>350</v>
      </c>
      <c r="N24" s="75"/>
      <c r="O24" s="75"/>
      <c r="P24" s="60">
        <f t="shared" si="0"/>
        <v>2055</v>
      </c>
    </row>
    <row r="25" spans="1:16" ht="22.5" customHeight="1" x14ac:dyDescent="0.25">
      <c r="A25" s="276"/>
      <c r="B25" s="262"/>
      <c r="C25" s="87" t="s">
        <v>2</v>
      </c>
      <c r="D25" s="19">
        <v>0</v>
      </c>
      <c r="E25" s="19">
        <v>0</v>
      </c>
      <c r="F25" s="19">
        <v>0</v>
      </c>
      <c r="G25" s="19">
        <v>0</v>
      </c>
      <c r="H25" s="19">
        <v>0</v>
      </c>
      <c r="I25" s="19">
        <v>0</v>
      </c>
      <c r="J25" s="19">
        <v>0</v>
      </c>
      <c r="K25" s="19">
        <v>0</v>
      </c>
      <c r="L25" s="19">
        <v>0</v>
      </c>
      <c r="M25" s="19">
        <v>0</v>
      </c>
      <c r="N25" s="19"/>
      <c r="O25" s="19"/>
      <c r="P25" s="49">
        <f t="shared" si="0"/>
        <v>0</v>
      </c>
    </row>
    <row r="26" spans="1:16" ht="50.25" customHeight="1" thickBot="1" x14ac:dyDescent="0.3">
      <c r="A26" s="276"/>
      <c r="B26" s="262"/>
      <c r="C26" s="87" t="s">
        <v>1</v>
      </c>
      <c r="D26" s="55">
        <f>SUM(D24:D25)</f>
        <v>110</v>
      </c>
      <c r="E26" s="55">
        <f t="shared" ref="E26:O26" si="6">SUM(E24:E25)</f>
        <v>160</v>
      </c>
      <c r="F26" s="55">
        <f t="shared" si="6"/>
        <v>164</v>
      </c>
      <c r="G26" s="55">
        <f t="shared" si="6"/>
        <v>178</v>
      </c>
      <c r="H26" s="55">
        <f t="shared" si="6"/>
        <v>168</v>
      </c>
      <c r="I26" s="55">
        <f t="shared" si="6"/>
        <v>170</v>
      </c>
      <c r="J26" s="55">
        <f t="shared" si="6"/>
        <v>202</v>
      </c>
      <c r="K26" s="55">
        <f t="shared" si="6"/>
        <v>225</v>
      </c>
      <c r="L26" s="55">
        <f t="shared" si="6"/>
        <v>328</v>
      </c>
      <c r="M26" s="55">
        <f t="shared" si="6"/>
        <v>350</v>
      </c>
      <c r="N26" s="55">
        <f t="shared" si="6"/>
        <v>0</v>
      </c>
      <c r="O26" s="55">
        <f t="shared" si="6"/>
        <v>0</v>
      </c>
      <c r="P26" s="58">
        <f t="shared" si="0"/>
        <v>2055</v>
      </c>
    </row>
    <row r="27" spans="1:16" ht="22.5" customHeight="1" thickBot="1" x14ac:dyDescent="0.3">
      <c r="A27" s="276"/>
      <c r="B27" s="265"/>
      <c r="C27" s="90" t="s">
        <v>0</v>
      </c>
      <c r="D27" s="61">
        <v>0</v>
      </c>
      <c r="E27" s="61">
        <v>0</v>
      </c>
      <c r="F27" s="61">
        <v>0</v>
      </c>
      <c r="G27" s="61">
        <v>0</v>
      </c>
      <c r="H27" s="61">
        <v>0</v>
      </c>
      <c r="I27" s="61">
        <v>0</v>
      </c>
      <c r="J27" s="61">
        <v>0</v>
      </c>
      <c r="K27" s="61">
        <v>0</v>
      </c>
      <c r="L27" s="61">
        <v>0</v>
      </c>
      <c r="M27" s="61"/>
      <c r="N27" s="61"/>
      <c r="O27" s="61"/>
      <c r="P27" s="65">
        <f t="shared" si="0"/>
        <v>0</v>
      </c>
    </row>
    <row r="28" spans="1:16" ht="22.5" customHeight="1" x14ac:dyDescent="0.25">
      <c r="A28" s="277" t="s">
        <v>24</v>
      </c>
      <c r="B28" s="264" t="s">
        <v>14</v>
      </c>
      <c r="C28" s="91" t="s">
        <v>2</v>
      </c>
      <c r="D28" s="125">
        <v>4090</v>
      </c>
      <c r="E28" s="125">
        <v>3516</v>
      </c>
      <c r="F28" s="125">
        <v>3949</v>
      </c>
      <c r="G28" s="125">
        <v>4494</v>
      </c>
      <c r="H28" s="108">
        <v>4265</v>
      </c>
      <c r="I28" s="108">
        <v>4519</v>
      </c>
      <c r="J28" s="108">
        <v>4420</v>
      </c>
      <c r="K28" s="12">
        <v>4884</v>
      </c>
      <c r="L28" s="12">
        <v>4843</v>
      </c>
      <c r="M28" s="12"/>
      <c r="N28" s="12"/>
      <c r="O28" s="12"/>
      <c r="P28" s="60">
        <f>SUM(D28:O28)</f>
        <v>38980</v>
      </c>
    </row>
    <row r="29" spans="1:16" ht="39.75" customHeight="1" thickBot="1" x14ac:dyDescent="0.3">
      <c r="A29" s="278"/>
      <c r="B29" s="262"/>
      <c r="C29" s="87" t="s">
        <v>1</v>
      </c>
      <c r="D29" s="130">
        <f>D28</f>
        <v>4090</v>
      </c>
      <c r="E29" s="130">
        <v>3516</v>
      </c>
      <c r="F29" s="130">
        <f>F28</f>
        <v>3949</v>
      </c>
      <c r="G29" s="125">
        <f>G28</f>
        <v>4494</v>
      </c>
      <c r="H29" s="125">
        <f t="shared" ref="H29:O29" si="7">H28</f>
        <v>4265</v>
      </c>
      <c r="I29" s="125">
        <f t="shared" si="7"/>
        <v>4519</v>
      </c>
      <c r="J29" s="125">
        <f t="shared" si="7"/>
        <v>4420</v>
      </c>
      <c r="K29" s="125">
        <f t="shared" si="7"/>
        <v>4884</v>
      </c>
      <c r="L29" s="125">
        <f t="shared" si="7"/>
        <v>4843</v>
      </c>
      <c r="M29" s="125">
        <f t="shared" si="7"/>
        <v>0</v>
      </c>
      <c r="N29" s="125">
        <f t="shared" si="7"/>
        <v>0</v>
      </c>
      <c r="O29" s="125">
        <f t="shared" si="7"/>
        <v>0</v>
      </c>
      <c r="P29" s="58">
        <f>SUM(D29:O29)</f>
        <v>38980</v>
      </c>
    </row>
    <row r="30" spans="1:16" ht="22.5" customHeight="1" thickBot="1" x14ac:dyDescent="0.3">
      <c r="A30" s="278"/>
      <c r="B30" s="263"/>
      <c r="C30" s="88" t="s">
        <v>0</v>
      </c>
      <c r="D30" s="61">
        <v>0</v>
      </c>
      <c r="E30" s="61">
        <v>0</v>
      </c>
      <c r="F30" s="61">
        <v>0</v>
      </c>
      <c r="G30" s="61">
        <v>0</v>
      </c>
      <c r="H30" s="61">
        <v>0</v>
      </c>
      <c r="I30" s="61">
        <v>0</v>
      </c>
      <c r="J30" s="61">
        <v>0</v>
      </c>
      <c r="K30" s="61">
        <v>0</v>
      </c>
      <c r="L30" s="61">
        <v>0</v>
      </c>
      <c r="M30" s="61"/>
      <c r="N30" s="61"/>
      <c r="O30" s="61"/>
      <c r="P30" s="65">
        <f t="shared" si="0"/>
        <v>0</v>
      </c>
    </row>
    <row r="31" spans="1:16" ht="22.5" customHeight="1" x14ac:dyDescent="0.25">
      <c r="A31" s="277" t="s">
        <v>22</v>
      </c>
      <c r="B31" s="261" t="s">
        <v>15</v>
      </c>
      <c r="C31" s="89" t="s">
        <v>2</v>
      </c>
      <c r="D31" s="125">
        <v>178</v>
      </c>
      <c r="E31" s="125">
        <v>202</v>
      </c>
      <c r="F31" s="125">
        <v>209</v>
      </c>
      <c r="G31" s="130">
        <v>179</v>
      </c>
      <c r="H31" s="108">
        <v>189</v>
      </c>
      <c r="I31" s="108">
        <v>238</v>
      </c>
      <c r="J31" s="12">
        <v>209</v>
      </c>
      <c r="K31" s="12">
        <v>254</v>
      </c>
      <c r="L31" s="12">
        <v>277</v>
      </c>
      <c r="M31" s="12">
        <v>270</v>
      </c>
      <c r="N31" s="12"/>
      <c r="O31" s="12"/>
      <c r="P31" s="60">
        <f t="shared" si="0"/>
        <v>2205</v>
      </c>
    </row>
    <row r="32" spans="1:16" ht="39.75" customHeight="1" thickBot="1" x14ac:dyDescent="0.3">
      <c r="A32" s="278"/>
      <c r="B32" s="262"/>
      <c r="C32" s="87" t="s">
        <v>1</v>
      </c>
      <c r="D32" s="130">
        <f>D31</f>
        <v>178</v>
      </c>
      <c r="E32" s="130">
        <v>202</v>
      </c>
      <c r="F32" s="130">
        <v>209</v>
      </c>
      <c r="G32" s="130">
        <v>179</v>
      </c>
      <c r="H32" s="130">
        <v>189</v>
      </c>
      <c r="I32" s="130">
        <f>I31</f>
        <v>238</v>
      </c>
      <c r="J32" s="130">
        <f>J31</f>
        <v>209</v>
      </c>
      <c r="K32" s="130">
        <f t="shared" ref="K32:O32" si="8">K31</f>
        <v>254</v>
      </c>
      <c r="L32" s="130">
        <f t="shared" si="8"/>
        <v>277</v>
      </c>
      <c r="M32" s="130">
        <f t="shared" si="8"/>
        <v>270</v>
      </c>
      <c r="N32" s="130">
        <f t="shared" si="8"/>
        <v>0</v>
      </c>
      <c r="O32" s="130">
        <f t="shared" si="8"/>
        <v>0</v>
      </c>
      <c r="P32" s="58">
        <f t="shared" si="0"/>
        <v>2205</v>
      </c>
    </row>
    <row r="33" spans="1:16" ht="22.5" customHeight="1" thickBot="1" x14ac:dyDescent="0.3">
      <c r="A33" s="278"/>
      <c r="B33" s="265"/>
      <c r="C33" s="90" t="s">
        <v>0</v>
      </c>
      <c r="D33" s="61">
        <v>0</v>
      </c>
      <c r="E33" s="61">
        <v>0</v>
      </c>
      <c r="F33" s="61">
        <v>0</v>
      </c>
      <c r="G33" s="61">
        <v>0</v>
      </c>
      <c r="H33" s="61">
        <v>0</v>
      </c>
      <c r="I33" s="61">
        <v>0</v>
      </c>
      <c r="J33" s="61">
        <v>0</v>
      </c>
      <c r="K33" s="61">
        <v>0</v>
      </c>
      <c r="L33" s="61">
        <v>0</v>
      </c>
      <c r="M33" s="61"/>
      <c r="N33" s="61"/>
      <c r="O33" s="61"/>
      <c r="P33" s="65">
        <f t="shared" si="0"/>
        <v>0</v>
      </c>
    </row>
    <row r="34" spans="1:16" ht="22.5" customHeight="1" x14ac:dyDescent="0.25">
      <c r="A34" s="277" t="s">
        <v>26</v>
      </c>
      <c r="B34" s="264" t="s">
        <v>16</v>
      </c>
      <c r="C34" s="91" t="s">
        <v>3</v>
      </c>
      <c r="D34" s="183">
        <v>0</v>
      </c>
      <c r="E34" s="183">
        <v>0</v>
      </c>
      <c r="F34" s="183">
        <v>0</v>
      </c>
      <c r="G34" s="183">
        <v>0</v>
      </c>
      <c r="H34" s="183">
        <v>0</v>
      </c>
      <c r="I34" s="183">
        <v>0</v>
      </c>
      <c r="J34" s="183">
        <v>0</v>
      </c>
      <c r="K34" s="183">
        <v>2</v>
      </c>
      <c r="L34" s="183">
        <v>0</v>
      </c>
      <c r="M34" s="74"/>
      <c r="N34" s="74"/>
      <c r="O34" s="74"/>
      <c r="P34" s="60">
        <f t="shared" si="0"/>
        <v>2</v>
      </c>
    </row>
    <row r="35" spans="1:16" ht="22.5" customHeight="1" x14ac:dyDescent="0.25">
      <c r="A35" s="278"/>
      <c r="B35" s="261"/>
      <c r="C35" s="87" t="s">
        <v>2</v>
      </c>
      <c r="D35" s="24">
        <v>0</v>
      </c>
      <c r="E35" s="24">
        <v>0</v>
      </c>
      <c r="F35" s="24">
        <v>0</v>
      </c>
      <c r="G35" s="24">
        <v>0</v>
      </c>
      <c r="H35" s="24">
        <v>0</v>
      </c>
      <c r="I35" s="24">
        <v>0</v>
      </c>
      <c r="J35" s="24">
        <v>0</v>
      </c>
      <c r="K35" s="24">
        <v>0</v>
      </c>
      <c r="L35" s="24">
        <v>0</v>
      </c>
      <c r="M35" s="24">
        <v>0</v>
      </c>
      <c r="N35" s="24">
        <v>0</v>
      </c>
      <c r="O35" s="24">
        <v>0</v>
      </c>
      <c r="P35" s="49">
        <f t="shared" si="0"/>
        <v>0</v>
      </c>
    </row>
    <row r="36" spans="1:16" ht="45.75" customHeight="1" thickBot="1" x14ac:dyDescent="0.3">
      <c r="A36" s="278"/>
      <c r="B36" s="262"/>
      <c r="C36" s="87" t="s">
        <v>1</v>
      </c>
      <c r="D36" s="22">
        <f>D34+D35</f>
        <v>0</v>
      </c>
      <c r="E36" s="22">
        <f t="shared" ref="E36:L36" si="9">E34+E35</f>
        <v>0</v>
      </c>
      <c r="F36" s="22">
        <f t="shared" si="9"/>
        <v>0</v>
      </c>
      <c r="G36" s="22">
        <f t="shared" si="9"/>
        <v>0</v>
      </c>
      <c r="H36" s="22">
        <f t="shared" si="9"/>
        <v>0</v>
      </c>
      <c r="I36" s="22">
        <f t="shared" si="9"/>
        <v>0</v>
      </c>
      <c r="J36" s="22">
        <f t="shared" si="9"/>
        <v>0</v>
      </c>
      <c r="K36" s="22">
        <f t="shared" si="9"/>
        <v>2</v>
      </c>
      <c r="L36" s="22">
        <f t="shared" si="9"/>
        <v>0</v>
      </c>
      <c r="M36" s="26">
        <f t="shared" ref="M36:O36" si="10">M34</f>
        <v>0</v>
      </c>
      <c r="N36" s="26">
        <f t="shared" si="10"/>
        <v>0</v>
      </c>
      <c r="O36" s="26">
        <f t="shared" si="10"/>
        <v>0</v>
      </c>
      <c r="P36" s="49">
        <f t="shared" si="0"/>
        <v>2</v>
      </c>
    </row>
    <row r="37" spans="1:16" ht="22.5" customHeight="1" thickBot="1" x14ac:dyDescent="0.3">
      <c r="A37" s="278"/>
      <c r="B37" s="263"/>
      <c r="C37" s="92" t="s">
        <v>0</v>
      </c>
      <c r="D37" s="61">
        <v>0</v>
      </c>
      <c r="E37" s="61">
        <v>0</v>
      </c>
      <c r="F37" s="61">
        <v>2</v>
      </c>
      <c r="G37" s="61">
        <v>1</v>
      </c>
      <c r="H37" s="61">
        <v>0</v>
      </c>
      <c r="I37" s="61">
        <v>0</v>
      </c>
      <c r="J37" s="61">
        <v>0</v>
      </c>
      <c r="K37" s="61">
        <v>0</v>
      </c>
      <c r="L37" s="61">
        <v>0</v>
      </c>
      <c r="M37" s="61"/>
      <c r="N37" s="61"/>
      <c r="O37" s="61"/>
      <c r="P37" s="52">
        <f>SUM(D37:O37)</f>
        <v>3</v>
      </c>
    </row>
    <row r="38" spans="1:16" ht="22.5" customHeight="1" x14ac:dyDescent="0.25">
      <c r="A38" s="280" t="s">
        <v>27</v>
      </c>
      <c r="B38" s="261" t="s">
        <v>17</v>
      </c>
      <c r="C38" s="89" t="s">
        <v>3</v>
      </c>
      <c r="D38" s="22">
        <v>1017</v>
      </c>
      <c r="E38" s="125">
        <v>1161</v>
      </c>
      <c r="F38" s="125">
        <v>1452</v>
      </c>
      <c r="G38" s="22">
        <v>909</v>
      </c>
      <c r="H38" s="152">
        <v>1213</v>
      </c>
      <c r="I38" s="25">
        <v>1351</v>
      </c>
      <c r="J38" s="12">
        <v>1267</v>
      </c>
      <c r="K38" s="206">
        <v>4125</v>
      </c>
      <c r="L38" s="206">
        <v>4141</v>
      </c>
      <c r="M38" s="25"/>
      <c r="N38" s="53"/>
      <c r="O38" s="53"/>
      <c r="P38" s="49">
        <f t="shared" si="0"/>
        <v>16636</v>
      </c>
    </row>
    <row r="39" spans="1:16" ht="22.5" customHeight="1" x14ac:dyDescent="0.25">
      <c r="A39" s="281"/>
      <c r="B39" s="261"/>
      <c r="C39" s="87" t="s">
        <v>2</v>
      </c>
      <c r="D39" s="19">
        <v>0</v>
      </c>
      <c r="E39" s="151">
        <v>0</v>
      </c>
      <c r="F39" s="151">
        <v>0</v>
      </c>
      <c r="G39" s="151">
        <v>0</v>
      </c>
      <c r="H39" s="151">
        <v>0</v>
      </c>
      <c r="I39" s="151">
        <v>0</v>
      </c>
      <c r="J39" s="151">
        <v>0</v>
      </c>
      <c r="K39" s="207">
        <v>0</v>
      </c>
      <c r="L39" s="207">
        <v>0</v>
      </c>
      <c r="M39" s="151">
        <v>0</v>
      </c>
      <c r="N39" s="151">
        <v>0</v>
      </c>
      <c r="O39" s="151">
        <v>0</v>
      </c>
      <c r="P39" s="49">
        <f t="shared" si="0"/>
        <v>0</v>
      </c>
    </row>
    <row r="40" spans="1:16" ht="44.25" customHeight="1" thickBot="1" x14ac:dyDescent="0.3">
      <c r="A40" s="281"/>
      <c r="B40" s="262"/>
      <c r="C40" s="87" t="s">
        <v>1</v>
      </c>
      <c r="D40" s="22">
        <f>D38+D39</f>
        <v>1017</v>
      </c>
      <c r="E40" s="22">
        <f t="shared" ref="E40:O40" si="11">E38+E39</f>
        <v>1161</v>
      </c>
      <c r="F40" s="22">
        <f t="shared" si="11"/>
        <v>1452</v>
      </c>
      <c r="G40" s="22">
        <f t="shared" si="11"/>
        <v>909</v>
      </c>
      <c r="H40" s="125">
        <f t="shared" si="11"/>
        <v>1213</v>
      </c>
      <c r="I40" s="22">
        <f t="shared" si="11"/>
        <v>1351</v>
      </c>
      <c r="J40" s="22">
        <f t="shared" si="11"/>
        <v>1267</v>
      </c>
      <c r="K40" s="208">
        <f t="shared" si="11"/>
        <v>4125</v>
      </c>
      <c r="L40" s="208">
        <f t="shared" si="11"/>
        <v>4141</v>
      </c>
      <c r="M40" s="22">
        <f t="shared" si="11"/>
        <v>0</v>
      </c>
      <c r="N40" s="22">
        <f t="shared" si="11"/>
        <v>0</v>
      </c>
      <c r="O40" s="22">
        <f t="shared" si="11"/>
        <v>0</v>
      </c>
      <c r="P40" s="49">
        <f t="shared" si="0"/>
        <v>16636</v>
      </c>
    </row>
    <row r="41" spans="1:16" ht="22.5" customHeight="1" thickBot="1" x14ac:dyDescent="0.3">
      <c r="A41" s="282"/>
      <c r="B41" s="263"/>
      <c r="C41" s="92" t="s">
        <v>0</v>
      </c>
      <c r="D41" s="61">
        <v>0</v>
      </c>
      <c r="E41" s="61">
        <v>0</v>
      </c>
      <c r="F41" s="61">
        <v>0</v>
      </c>
      <c r="G41" s="61">
        <v>0</v>
      </c>
      <c r="H41" s="61">
        <v>2</v>
      </c>
      <c r="I41" s="61">
        <v>1</v>
      </c>
      <c r="J41" s="61">
        <v>0</v>
      </c>
      <c r="K41" s="61">
        <v>0</v>
      </c>
      <c r="L41" s="61">
        <v>0</v>
      </c>
      <c r="M41" s="61"/>
      <c r="N41" s="61"/>
      <c r="O41" s="61"/>
      <c r="P41" s="46">
        <f t="shared" si="0"/>
        <v>3</v>
      </c>
    </row>
    <row r="42" spans="1:16" ht="22.5" customHeight="1" thickBot="1" x14ac:dyDescent="0.3">
      <c r="A42" s="103"/>
      <c r="B42" s="261" t="s">
        <v>56</v>
      </c>
      <c r="C42" s="87" t="s">
        <v>2</v>
      </c>
      <c r="D42" s="98">
        <v>477</v>
      </c>
      <c r="E42" s="98">
        <v>1410</v>
      </c>
      <c r="F42" s="98">
        <v>5698</v>
      </c>
      <c r="G42" s="98">
        <v>7590</v>
      </c>
      <c r="H42" s="98">
        <v>7830</v>
      </c>
      <c r="I42" s="25">
        <v>10652</v>
      </c>
      <c r="J42" s="125">
        <v>8639</v>
      </c>
      <c r="K42" s="22">
        <v>4838</v>
      </c>
      <c r="L42" s="208"/>
      <c r="M42" s="22"/>
      <c r="N42" s="22"/>
      <c r="O42" s="22"/>
      <c r="P42" s="60">
        <f t="shared" si="0"/>
        <v>47134</v>
      </c>
    </row>
    <row r="43" spans="1:16" ht="41.25" customHeight="1" thickBot="1" x14ac:dyDescent="0.3">
      <c r="A43" s="103"/>
      <c r="B43" s="261"/>
      <c r="C43" s="87" t="s">
        <v>1</v>
      </c>
      <c r="D43" s="98">
        <f>D42</f>
        <v>477</v>
      </c>
      <c r="E43" s="98">
        <f t="shared" ref="E43:O43" si="12">E42</f>
        <v>1410</v>
      </c>
      <c r="F43" s="98">
        <f t="shared" si="12"/>
        <v>5698</v>
      </c>
      <c r="G43" s="98">
        <f t="shared" si="12"/>
        <v>7590</v>
      </c>
      <c r="H43" s="98">
        <f t="shared" si="12"/>
        <v>7830</v>
      </c>
      <c r="I43" s="98">
        <f t="shared" si="12"/>
        <v>10652</v>
      </c>
      <c r="J43" s="96">
        <f t="shared" si="12"/>
        <v>8639</v>
      </c>
      <c r="K43" s="96">
        <f t="shared" si="12"/>
        <v>4838</v>
      </c>
      <c r="L43" s="209"/>
      <c r="M43" s="96">
        <f t="shared" si="12"/>
        <v>0</v>
      </c>
      <c r="N43" s="96">
        <f t="shared" si="12"/>
        <v>0</v>
      </c>
      <c r="O43" s="96">
        <f t="shared" si="12"/>
        <v>0</v>
      </c>
      <c r="P43" s="58">
        <f t="shared" si="0"/>
        <v>47134</v>
      </c>
    </row>
    <row r="44" spans="1:16" ht="22.5" customHeight="1" thickBot="1" x14ac:dyDescent="0.3">
      <c r="A44" s="103"/>
      <c r="B44" s="262"/>
      <c r="C44" s="87" t="s">
        <v>0</v>
      </c>
      <c r="D44" s="61">
        <v>0</v>
      </c>
      <c r="E44" s="61">
        <v>0</v>
      </c>
      <c r="F44" s="61">
        <v>2</v>
      </c>
      <c r="G44" s="61">
        <v>2</v>
      </c>
      <c r="H44" s="61">
        <v>0</v>
      </c>
      <c r="I44" s="61">
        <v>0</v>
      </c>
      <c r="J44" s="61">
        <v>0</v>
      </c>
      <c r="K44" s="61">
        <v>0</v>
      </c>
      <c r="L44" s="61">
        <v>0</v>
      </c>
      <c r="M44" s="61"/>
      <c r="N44" s="61"/>
      <c r="O44" s="61"/>
      <c r="P44" s="65">
        <f t="shared" si="0"/>
        <v>4</v>
      </c>
    </row>
    <row r="45" spans="1:16" ht="22.5" customHeight="1" x14ac:dyDescent="0.25">
      <c r="A45" s="103"/>
      <c r="B45" s="104"/>
      <c r="C45" s="105"/>
      <c r="D45" s="204"/>
      <c r="E45" s="204"/>
      <c r="F45" s="204"/>
      <c r="G45" s="204"/>
      <c r="H45" s="204"/>
      <c r="I45" s="204"/>
      <c r="J45" s="204"/>
      <c r="K45" s="204"/>
      <c r="L45" s="204"/>
      <c r="M45" s="204"/>
      <c r="N45" s="204"/>
      <c r="O45" s="204"/>
      <c r="P45" s="204"/>
    </row>
    <row r="46" spans="1:16" ht="22.5" customHeight="1" x14ac:dyDescent="0.25">
      <c r="A46" s="103"/>
      <c r="B46" s="104"/>
      <c r="C46" s="105"/>
    </row>
  </sheetData>
  <mergeCells count="23">
    <mergeCell ref="A34:A37"/>
    <mergeCell ref="B34:B37"/>
    <mergeCell ref="A38:A41"/>
    <mergeCell ref="B38:B41"/>
    <mergeCell ref="B42:B44"/>
    <mergeCell ref="A24:A27"/>
    <mergeCell ref="B24:B27"/>
    <mergeCell ref="A28:A30"/>
    <mergeCell ref="B28:B30"/>
    <mergeCell ref="A31:A33"/>
    <mergeCell ref="B31:B33"/>
    <mergeCell ref="A14:A16"/>
    <mergeCell ref="B14:B16"/>
    <mergeCell ref="A17:A19"/>
    <mergeCell ref="B17:B19"/>
    <mergeCell ref="A20:A23"/>
    <mergeCell ref="B20:B23"/>
    <mergeCell ref="B4:P4"/>
    <mergeCell ref="B6:C6"/>
    <mergeCell ref="A7:A10"/>
    <mergeCell ref="B7:B10"/>
    <mergeCell ref="A11:A13"/>
    <mergeCell ref="B11:B13"/>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4:V55"/>
  <sheetViews>
    <sheetView showGridLines="0" topLeftCell="B1" zoomScale="70" zoomScaleNormal="70" workbookViewId="0">
      <pane xSplit="4" ySplit="6" topLeftCell="F9" activePane="bottomRight" state="frozen"/>
      <selection activeCell="B1" sqref="B1"/>
      <selection pane="topRight" activeCell="E1" sqref="E1"/>
      <selection pane="bottomLeft" activeCell="B7" sqref="B7"/>
      <selection pane="bottomRight" activeCell="K9" sqref="K9"/>
    </sheetView>
  </sheetViews>
  <sheetFormatPr baseColWidth="10" defaultColWidth="11.42578125" defaultRowHeight="15" x14ac:dyDescent="0.25"/>
  <cols>
    <col min="1" max="1" width="4" style="212" hidden="1" customWidth="1"/>
    <col min="2" max="2" width="2.140625" style="212" customWidth="1"/>
    <col min="3" max="3" width="26" style="212" customWidth="1"/>
    <col min="4" max="4" width="30.28515625" style="212" customWidth="1"/>
    <col min="5" max="5" width="28.7109375" style="212" customWidth="1"/>
    <col min="6" max="12" width="15.42578125" style="212" customWidth="1"/>
    <col min="13" max="13" width="17.7109375" style="212" customWidth="1"/>
    <col min="14" max="14" width="17" style="212" customWidth="1"/>
    <col min="15" max="15" width="15.42578125" style="212" customWidth="1"/>
    <col min="16" max="16" width="17.5703125" style="212" customWidth="1"/>
    <col min="17" max="17" width="20.5703125" style="212" customWidth="1"/>
    <col min="18" max="18" width="23.7109375" style="212" customWidth="1"/>
    <col min="19" max="16384" width="11.42578125" style="212"/>
  </cols>
  <sheetData>
    <row r="4" spans="1:22" ht="18.75" x14ac:dyDescent="0.3">
      <c r="D4" s="304" t="s">
        <v>18</v>
      </c>
      <c r="E4" s="304"/>
      <c r="F4" s="304"/>
      <c r="G4" s="304"/>
      <c r="H4" s="304"/>
      <c r="I4" s="304"/>
      <c r="J4" s="304"/>
      <c r="K4" s="304"/>
      <c r="L4" s="304"/>
      <c r="M4" s="304"/>
      <c r="N4" s="304"/>
      <c r="O4" s="304"/>
      <c r="P4" s="304"/>
      <c r="Q4" s="304"/>
      <c r="R4" s="304"/>
    </row>
    <row r="5" spans="1:22" ht="15.75" thickBot="1" x14ac:dyDescent="0.3">
      <c r="D5" s="213"/>
      <c r="E5" s="213"/>
      <c r="F5" s="213"/>
      <c r="G5" s="213"/>
      <c r="H5" s="213"/>
      <c r="I5" s="213"/>
      <c r="J5" s="213"/>
      <c r="K5" s="213"/>
      <c r="L5" s="213"/>
      <c r="M5" s="213"/>
      <c r="N5" s="213"/>
      <c r="O5" s="213"/>
      <c r="P5" s="213"/>
      <c r="Q5" s="213"/>
      <c r="R5" s="213"/>
    </row>
    <row r="6" spans="1:22" ht="33" customHeight="1" thickBot="1" x14ac:dyDescent="0.3">
      <c r="A6" s="214" t="s">
        <v>51</v>
      </c>
      <c r="B6" s="255"/>
      <c r="C6" s="215" t="s">
        <v>113</v>
      </c>
      <c r="D6" s="305" t="s">
        <v>19</v>
      </c>
      <c r="E6" s="305"/>
      <c r="F6" s="216" t="s">
        <v>4</v>
      </c>
      <c r="G6" s="216" t="s">
        <v>5</v>
      </c>
      <c r="H6" s="216" t="s">
        <v>6</v>
      </c>
      <c r="I6" s="216" t="s">
        <v>7</v>
      </c>
      <c r="J6" s="216" t="s">
        <v>30</v>
      </c>
      <c r="K6" s="216" t="s">
        <v>38</v>
      </c>
      <c r="L6" s="216" t="s">
        <v>39</v>
      </c>
      <c r="M6" s="216" t="s">
        <v>40</v>
      </c>
      <c r="N6" s="216" t="s">
        <v>41</v>
      </c>
      <c r="O6" s="216" t="s">
        <v>42</v>
      </c>
      <c r="P6" s="216" t="s">
        <v>43</v>
      </c>
      <c r="Q6" s="216" t="s">
        <v>44</v>
      </c>
      <c r="R6" s="216" t="s">
        <v>8</v>
      </c>
    </row>
    <row r="7" spans="1:22" ht="78" x14ac:dyDescent="0.25">
      <c r="A7" s="297" t="s">
        <v>21</v>
      </c>
      <c r="B7" s="244"/>
      <c r="C7" s="293" t="s">
        <v>114</v>
      </c>
      <c r="D7" s="298" t="s">
        <v>20</v>
      </c>
      <c r="E7" s="230" t="s">
        <v>3</v>
      </c>
      <c r="F7" s="231">
        <v>5239</v>
      </c>
      <c r="G7" s="231">
        <v>6108</v>
      </c>
      <c r="H7" s="231">
        <v>5859</v>
      </c>
      <c r="I7" s="231">
        <v>5613</v>
      </c>
      <c r="J7" s="231">
        <v>5857</v>
      </c>
      <c r="K7" s="231">
        <v>4751</v>
      </c>
      <c r="L7" s="231">
        <v>6260</v>
      </c>
      <c r="M7" s="231">
        <v>5356</v>
      </c>
      <c r="N7" s="231">
        <v>5834</v>
      </c>
      <c r="O7" s="231">
        <v>5545</v>
      </c>
      <c r="P7" s="231">
        <v>4282</v>
      </c>
      <c r="Q7" s="231">
        <v>4038</v>
      </c>
      <c r="R7" s="232">
        <f t="shared" ref="R7:R41" si="0">SUM(F7:Q7)</f>
        <v>64742</v>
      </c>
    </row>
    <row r="8" spans="1:22" ht="78" x14ac:dyDescent="0.25">
      <c r="A8" s="297"/>
      <c r="B8" s="244"/>
      <c r="C8" s="294"/>
      <c r="D8" s="298"/>
      <c r="E8" s="217" t="s">
        <v>2</v>
      </c>
      <c r="F8" s="222">
        <v>0</v>
      </c>
      <c r="G8" s="222">
        <v>0</v>
      </c>
      <c r="H8" s="222">
        <v>0</v>
      </c>
      <c r="I8" s="218">
        <v>0</v>
      </c>
      <c r="J8" s="218">
        <v>0</v>
      </c>
      <c r="K8" s="218">
        <v>0</v>
      </c>
      <c r="L8" s="218">
        <v>0</v>
      </c>
      <c r="M8" s="218">
        <v>0</v>
      </c>
      <c r="N8" s="218">
        <v>0</v>
      </c>
      <c r="O8" s="231">
        <v>0</v>
      </c>
      <c r="P8" s="231">
        <v>0</v>
      </c>
      <c r="Q8" s="231">
        <v>0</v>
      </c>
      <c r="R8" s="219">
        <f t="shared" si="0"/>
        <v>0</v>
      </c>
    </row>
    <row r="9" spans="1:22" ht="117" x14ac:dyDescent="0.25">
      <c r="A9" s="297"/>
      <c r="B9" s="244"/>
      <c r="C9" s="295"/>
      <c r="D9" s="298"/>
      <c r="E9" s="233" t="s">
        <v>1</v>
      </c>
      <c r="F9" s="231">
        <f>F7+F8</f>
        <v>5239</v>
      </c>
      <c r="G9" s="231">
        <f>G7+G8</f>
        <v>6108</v>
      </c>
      <c r="H9" s="231">
        <f t="shared" ref="H9:Q9" si="1">H7+H8</f>
        <v>5859</v>
      </c>
      <c r="I9" s="231">
        <f t="shared" si="1"/>
        <v>5613</v>
      </c>
      <c r="J9" s="231">
        <f t="shared" si="1"/>
        <v>5857</v>
      </c>
      <c r="K9" s="231">
        <f t="shared" si="1"/>
        <v>4751</v>
      </c>
      <c r="L9" s="231">
        <f t="shared" si="1"/>
        <v>6260</v>
      </c>
      <c r="M9" s="231">
        <f t="shared" si="1"/>
        <v>5356</v>
      </c>
      <c r="N9" s="231">
        <f t="shared" si="1"/>
        <v>5834</v>
      </c>
      <c r="O9" s="231">
        <f t="shared" si="1"/>
        <v>5545</v>
      </c>
      <c r="P9" s="231">
        <f t="shared" si="1"/>
        <v>4282</v>
      </c>
      <c r="Q9" s="231">
        <f t="shared" si="1"/>
        <v>4038</v>
      </c>
      <c r="R9" s="232">
        <f t="shared" si="0"/>
        <v>64742</v>
      </c>
      <c r="V9" s="221"/>
    </row>
    <row r="10" spans="1:22" ht="39.75" thickBot="1" x14ac:dyDescent="0.3">
      <c r="A10" s="297"/>
      <c r="B10" s="244"/>
      <c r="C10" s="247" t="s">
        <v>119</v>
      </c>
      <c r="D10" s="298"/>
      <c r="E10" s="245" t="s">
        <v>0</v>
      </c>
      <c r="F10" s="246">
        <v>50</v>
      </c>
      <c r="G10" s="246">
        <v>57</v>
      </c>
      <c r="H10" s="246">
        <v>73</v>
      </c>
      <c r="I10" s="246">
        <v>53</v>
      </c>
      <c r="J10" s="246">
        <v>39</v>
      </c>
      <c r="K10" s="246">
        <v>58</v>
      </c>
      <c r="L10" s="246">
        <v>82</v>
      </c>
      <c r="M10" s="246">
        <v>62</v>
      </c>
      <c r="N10" s="246">
        <v>77</v>
      </c>
      <c r="O10" s="246">
        <v>124</v>
      </c>
      <c r="P10" s="246">
        <v>57</v>
      </c>
      <c r="Q10" s="246">
        <v>52</v>
      </c>
      <c r="R10" s="246">
        <f>SUM(F10:Q10)</f>
        <v>784</v>
      </c>
    </row>
    <row r="11" spans="1:22" ht="78" x14ac:dyDescent="0.25">
      <c r="A11" s="302" t="s">
        <v>25</v>
      </c>
      <c r="B11" s="227"/>
      <c r="C11" s="293" t="s">
        <v>114</v>
      </c>
      <c r="D11" s="298" t="s">
        <v>9</v>
      </c>
      <c r="E11" s="220" t="s">
        <v>2</v>
      </c>
      <c r="F11" s="218">
        <v>4059</v>
      </c>
      <c r="G11" s="218">
        <v>3918</v>
      </c>
      <c r="H11" s="218">
        <v>4506</v>
      </c>
      <c r="I11" s="218">
        <v>4245</v>
      </c>
      <c r="J11" s="218">
        <v>4348</v>
      </c>
      <c r="K11" s="218">
        <v>4017</v>
      </c>
      <c r="L11" s="218">
        <v>4450</v>
      </c>
      <c r="M11" s="218">
        <v>4272</v>
      </c>
      <c r="N11" s="218">
        <v>3623</v>
      </c>
      <c r="O11" s="218">
        <v>3843</v>
      </c>
      <c r="P11" s="218">
        <v>3732</v>
      </c>
      <c r="Q11" s="218">
        <v>3283</v>
      </c>
      <c r="R11" s="219">
        <f t="shared" si="0"/>
        <v>48296</v>
      </c>
    </row>
    <row r="12" spans="1:22" ht="117" x14ac:dyDescent="0.25">
      <c r="A12" s="303"/>
      <c r="B12" s="227"/>
      <c r="C12" s="295"/>
      <c r="D12" s="298"/>
      <c r="E12" s="233" t="s">
        <v>1</v>
      </c>
      <c r="F12" s="231">
        <f>F11</f>
        <v>4059</v>
      </c>
      <c r="G12" s="231">
        <f>G11</f>
        <v>3918</v>
      </c>
      <c r="H12" s="231">
        <f t="shared" ref="H12:Q12" si="2">H11</f>
        <v>4506</v>
      </c>
      <c r="I12" s="231">
        <f t="shared" si="2"/>
        <v>4245</v>
      </c>
      <c r="J12" s="231">
        <f t="shared" si="2"/>
        <v>4348</v>
      </c>
      <c r="K12" s="231">
        <f t="shared" si="2"/>
        <v>4017</v>
      </c>
      <c r="L12" s="231">
        <f t="shared" si="2"/>
        <v>4450</v>
      </c>
      <c r="M12" s="231">
        <f t="shared" si="2"/>
        <v>4272</v>
      </c>
      <c r="N12" s="231">
        <f t="shared" si="2"/>
        <v>3623</v>
      </c>
      <c r="O12" s="231">
        <f t="shared" si="2"/>
        <v>3843</v>
      </c>
      <c r="P12" s="231">
        <f t="shared" si="2"/>
        <v>3732</v>
      </c>
      <c r="Q12" s="231">
        <f t="shared" si="2"/>
        <v>3283</v>
      </c>
      <c r="R12" s="232">
        <f t="shared" si="0"/>
        <v>48296</v>
      </c>
    </row>
    <row r="13" spans="1:22" ht="39.75" thickBot="1" x14ac:dyDescent="0.3">
      <c r="A13" s="303"/>
      <c r="B13" s="227"/>
      <c r="C13" s="247" t="s">
        <v>119</v>
      </c>
      <c r="D13" s="298"/>
      <c r="E13" s="245" t="s">
        <v>0</v>
      </c>
      <c r="F13" s="246">
        <v>6</v>
      </c>
      <c r="G13" s="246">
        <v>10</v>
      </c>
      <c r="H13" s="246">
        <v>13</v>
      </c>
      <c r="I13" s="246">
        <v>14</v>
      </c>
      <c r="J13" s="246">
        <v>4</v>
      </c>
      <c r="K13" s="246">
        <v>18</v>
      </c>
      <c r="L13" s="246">
        <v>10</v>
      </c>
      <c r="M13" s="246">
        <v>4</v>
      </c>
      <c r="N13" s="246">
        <v>3</v>
      </c>
      <c r="O13" s="246">
        <v>7</v>
      </c>
      <c r="P13" s="246">
        <v>4</v>
      </c>
      <c r="Q13" s="246">
        <v>9</v>
      </c>
      <c r="R13" s="246">
        <f>SUM(F13:Q13)</f>
        <v>102</v>
      </c>
    </row>
    <row r="14" spans="1:22" ht="78" x14ac:dyDescent="0.25">
      <c r="A14" s="302" t="s">
        <v>22</v>
      </c>
      <c r="B14" s="227"/>
      <c r="C14" s="293" t="s">
        <v>114</v>
      </c>
      <c r="D14" s="298" t="s">
        <v>10</v>
      </c>
      <c r="E14" s="220" t="s">
        <v>2</v>
      </c>
      <c r="F14" s="218">
        <v>85</v>
      </c>
      <c r="G14" s="218">
        <v>104</v>
      </c>
      <c r="H14" s="218">
        <v>109</v>
      </c>
      <c r="I14" s="218">
        <v>89</v>
      </c>
      <c r="J14" s="218">
        <v>95</v>
      </c>
      <c r="K14" s="218">
        <v>114</v>
      </c>
      <c r="L14" s="218">
        <v>112</v>
      </c>
      <c r="M14" s="218">
        <v>95</v>
      </c>
      <c r="N14" s="218">
        <v>80</v>
      </c>
      <c r="O14" s="218">
        <v>83</v>
      </c>
      <c r="P14" s="218">
        <v>84</v>
      </c>
      <c r="Q14" s="218">
        <v>91</v>
      </c>
      <c r="R14" s="219">
        <f t="shared" si="0"/>
        <v>1141</v>
      </c>
    </row>
    <row r="15" spans="1:22" ht="117" x14ac:dyDescent="0.25">
      <c r="A15" s="303"/>
      <c r="B15" s="227"/>
      <c r="C15" s="295"/>
      <c r="D15" s="298"/>
      <c r="E15" s="233" t="s">
        <v>1</v>
      </c>
      <c r="F15" s="231">
        <f>F14</f>
        <v>85</v>
      </c>
      <c r="G15" s="231">
        <f>G14</f>
        <v>104</v>
      </c>
      <c r="H15" s="231">
        <f t="shared" ref="H15:Q15" si="3">H14</f>
        <v>109</v>
      </c>
      <c r="I15" s="231">
        <f t="shared" si="3"/>
        <v>89</v>
      </c>
      <c r="J15" s="231">
        <f t="shared" si="3"/>
        <v>95</v>
      </c>
      <c r="K15" s="231">
        <f t="shared" si="3"/>
        <v>114</v>
      </c>
      <c r="L15" s="231">
        <f t="shared" si="3"/>
        <v>112</v>
      </c>
      <c r="M15" s="231">
        <f t="shared" si="3"/>
        <v>95</v>
      </c>
      <c r="N15" s="231">
        <f t="shared" si="3"/>
        <v>80</v>
      </c>
      <c r="O15" s="231">
        <f t="shared" si="3"/>
        <v>83</v>
      </c>
      <c r="P15" s="231">
        <f t="shared" si="3"/>
        <v>84</v>
      </c>
      <c r="Q15" s="231">
        <f t="shared" si="3"/>
        <v>91</v>
      </c>
      <c r="R15" s="232">
        <f t="shared" si="0"/>
        <v>1141</v>
      </c>
    </row>
    <row r="16" spans="1:22" ht="39.75" thickBot="1" x14ac:dyDescent="0.3">
      <c r="A16" s="303"/>
      <c r="B16" s="227"/>
      <c r="C16" s="247" t="s">
        <v>119</v>
      </c>
      <c r="D16" s="298"/>
      <c r="E16" s="245" t="s">
        <v>0</v>
      </c>
      <c r="F16" s="246">
        <v>0</v>
      </c>
      <c r="G16" s="246">
        <v>0</v>
      </c>
      <c r="H16" s="246">
        <v>0</v>
      </c>
      <c r="I16" s="246">
        <v>0</v>
      </c>
      <c r="J16" s="246">
        <v>0</v>
      </c>
      <c r="K16" s="246">
        <v>0</v>
      </c>
      <c r="L16" s="246">
        <v>0</v>
      </c>
      <c r="M16" s="246">
        <v>0</v>
      </c>
      <c r="N16" s="246">
        <v>0</v>
      </c>
      <c r="O16" s="246">
        <v>0</v>
      </c>
      <c r="P16" s="246">
        <v>0</v>
      </c>
      <c r="Q16" s="246">
        <v>0</v>
      </c>
      <c r="R16" s="246">
        <f>SUM(F16:Q16)</f>
        <v>0</v>
      </c>
    </row>
    <row r="17" spans="1:18" ht="78" x14ac:dyDescent="0.25">
      <c r="A17" s="302" t="s">
        <v>23</v>
      </c>
      <c r="B17" s="227"/>
      <c r="C17" s="293" t="s">
        <v>114</v>
      </c>
      <c r="D17" s="298" t="s">
        <v>11</v>
      </c>
      <c r="E17" s="220" t="s">
        <v>2</v>
      </c>
      <c r="F17" s="219">
        <v>7369</v>
      </c>
      <c r="G17" s="219">
        <v>7992</v>
      </c>
      <c r="H17" s="219">
        <v>6458</v>
      </c>
      <c r="I17" s="219">
        <v>5232</v>
      </c>
      <c r="J17" s="222">
        <v>4156</v>
      </c>
      <c r="K17" s="222">
        <v>3619</v>
      </c>
      <c r="L17" s="222">
        <v>5023</v>
      </c>
      <c r="M17" s="222">
        <v>4302</v>
      </c>
      <c r="N17" s="222">
        <v>4607</v>
      </c>
      <c r="O17" s="222">
        <v>4633</v>
      </c>
      <c r="P17" s="219">
        <v>3960</v>
      </c>
      <c r="Q17" s="219">
        <v>3806</v>
      </c>
      <c r="R17" s="219">
        <f t="shared" si="0"/>
        <v>61157</v>
      </c>
    </row>
    <row r="18" spans="1:18" ht="117" x14ac:dyDescent="0.25">
      <c r="A18" s="303"/>
      <c r="B18" s="227"/>
      <c r="C18" s="295"/>
      <c r="D18" s="298"/>
      <c r="E18" s="233" t="s">
        <v>1</v>
      </c>
      <c r="F18" s="231">
        <f>F17</f>
        <v>7369</v>
      </c>
      <c r="G18" s="231">
        <f>G17</f>
        <v>7992</v>
      </c>
      <c r="H18" s="231">
        <f t="shared" ref="H18:Q18" si="4">H17</f>
        <v>6458</v>
      </c>
      <c r="I18" s="231">
        <f t="shared" si="4"/>
        <v>5232</v>
      </c>
      <c r="J18" s="231">
        <f t="shared" si="4"/>
        <v>4156</v>
      </c>
      <c r="K18" s="231">
        <f t="shared" si="4"/>
        <v>3619</v>
      </c>
      <c r="L18" s="231">
        <f t="shared" si="4"/>
        <v>5023</v>
      </c>
      <c r="M18" s="231">
        <f t="shared" si="4"/>
        <v>4302</v>
      </c>
      <c r="N18" s="231">
        <f t="shared" si="4"/>
        <v>4607</v>
      </c>
      <c r="O18" s="231">
        <f t="shared" si="4"/>
        <v>4633</v>
      </c>
      <c r="P18" s="231">
        <f t="shared" si="4"/>
        <v>3960</v>
      </c>
      <c r="Q18" s="231">
        <f t="shared" si="4"/>
        <v>3806</v>
      </c>
      <c r="R18" s="232">
        <f t="shared" si="0"/>
        <v>61157</v>
      </c>
    </row>
    <row r="19" spans="1:18" ht="39.75" thickBot="1" x14ac:dyDescent="0.3">
      <c r="A19" s="303"/>
      <c r="B19" s="227"/>
      <c r="C19" s="247" t="s">
        <v>119</v>
      </c>
      <c r="D19" s="298"/>
      <c r="E19" s="245" t="s">
        <v>0</v>
      </c>
      <c r="F19" s="246">
        <v>0</v>
      </c>
      <c r="G19" s="246">
        <v>0</v>
      </c>
      <c r="H19" s="246">
        <v>0</v>
      </c>
      <c r="I19" s="246">
        <v>4</v>
      </c>
      <c r="J19" s="246">
        <v>1</v>
      </c>
      <c r="K19" s="246">
        <v>0</v>
      </c>
      <c r="L19" s="246">
        <v>0</v>
      </c>
      <c r="M19" s="246">
        <v>0</v>
      </c>
      <c r="N19" s="246">
        <v>0</v>
      </c>
      <c r="O19" s="246">
        <v>0</v>
      </c>
      <c r="P19" s="246">
        <v>0</v>
      </c>
      <c r="Q19" s="246">
        <v>0</v>
      </c>
      <c r="R19" s="246">
        <f>SUM(F19:Q19)</f>
        <v>5</v>
      </c>
    </row>
    <row r="20" spans="1:18" ht="103.5" customHeight="1" x14ac:dyDescent="0.25">
      <c r="A20" s="302" t="s">
        <v>22</v>
      </c>
      <c r="B20" s="227"/>
      <c r="C20" s="293" t="s">
        <v>114</v>
      </c>
      <c r="D20" s="298" t="s">
        <v>12</v>
      </c>
      <c r="E20" s="240" t="s">
        <v>3</v>
      </c>
      <c r="F20" s="218">
        <v>23</v>
      </c>
      <c r="G20" s="218">
        <v>82</v>
      </c>
      <c r="H20" s="218">
        <v>47</v>
      </c>
      <c r="I20" s="218">
        <v>60</v>
      </c>
      <c r="J20" s="218">
        <v>49</v>
      </c>
      <c r="K20" s="218">
        <v>20</v>
      </c>
      <c r="L20" s="218">
        <v>33</v>
      </c>
      <c r="M20" s="218">
        <v>71</v>
      </c>
      <c r="N20" s="218">
        <v>75</v>
      </c>
      <c r="O20" s="218">
        <v>134</v>
      </c>
      <c r="P20" s="218">
        <v>75</v>
      </c>
      <c r="Q20" s="218">
        <v>61</v>
      </c>
      <c r="R20" s="219">
        <f t="shared" si="0"/>
        <v>730</v>
      </c>
    </row>
    <row r="21" spans="1:18" ht="78" x14ac:dyDescent="0.25">
      <c r="A21" s="303"/>
      <c r="B21" s="227"/>
      <c r="C21" s="294"/>
      <c r="D21" s="298"/>
      <c r="E21" s="220" t="s">
        <v>2</v>
      </c>
      <c r="F21" s="218">
        <v>103</v>
      </c>
      <c r="G21" s="218">
        <v>81</v>
      </c>
      <c r="H21" s="218">
        <v>29</v>
      </c>
      <c r="I21" s="218">
        <v>21</v>
      </c>
      <c r="J21" s="218">
        <v>104</v>
      </c>
      <c r="K21" s="218">
        <v>20</v>
      </c>
      <c r="L21" s="218">
        <v>20</v>
      </c>
      <c r="M21" s="218">
        <v>33</v>
      </c>
      <c r="N21" s="218">
        <v>50</v>
      </c>
      <c r="O21" s="218">
        <v>12</v>
      </c>
      <c r="P21" s="218">
        <v>27</v>
      </c>
      <c r="Q21" s="218">
        <v>21</v>
      </c>
      <c r="R21" s="219">
        <f t="shared" si="0"/>
        <v>521</v>
      </c>
    </row>
    <row r="22" spans="1:18" ht="117" x14ac:dyDescent="0.25">
      <c r="A22" s="303"/>
      <c r="B22" s="227"/>
      <c r="C22" s="295"/>
      <c r="D22" s="298"/>
      <c r="E22" s="233" t="s">
        <v>1</v>
      </c>
      <c r="F22" s="232">
        <f>F20+F21</f>
        <v>126</v>
      </c>
      <c r="G22" s="232">
        <f>G20+G21</f>
        <v>163</v>
      </c>
      <c r="H22" s="232">
        <f t="shared" ref="H22:Q22" si="5">H20+H21</f>
        <v>76</v>
      </c>
      <c r="I22" s="232">
        <f t="shared" si="5"/>
        <v>81</v>
      </c>
      <c r="J22" s="232">
        <f t="shared" si="5"/>
        <v>153</v>
      </c>
      <c r="K22" s="232">
        <f t="shared" si="5"/>
        <v>40</v>
      </c>
      <c r="L22" s="232">
        <f t="shared" si="5"/>
        <v>53</v>
      </c>
      <c r="M22" s="232">
        <f t="shared" si="5"/>
        <v>104</v>
      </c>
      <c r="N22" s="232">
        <f t="shared" si="5"/>
        <v>125</v>
      </c>
      <c r="O22" s="232">
        <f t="shared" si="5"/>
        <v>146</v>
      </c>
      <c r="P22" s="232">
        <f t="shared" si="5"/>
        <v>102</v>
      </c>
      <c r="Q22" s="232">
        <f t="shared" si="5"/>
        <v>82</v>
      </c>
      <c r="R22" s="232">
        <f t="shared" si="0"/>
        <v>1251</v>
      </c>
    </row>
    <row r="23" spans="1:18" ht="39.75" thickBot="1" x14ac:dyDescent="0.3">
      <c r="A23" s="303"/>
      <c r="B23" s="227"/>
      <c r="C23" s="247" t="s">
        <v>119</v>
      </c>
      <c r="D23" s="298"/>
      <c r="E23" s="245" t="s">
        <v>0</v>
      </c>
      <c r="F23" s="246">
        <v>3</v>
      </c>
      <c r="G23" s="246">
        <v>6</v>
      </c>
      <c r="H23" s="246">
        <v>9</v>
      </c>
      <c r="I23" s="246">
        <v>8</v>
      </c>
      <c r="J23" s="246">
        <v>5</v>
      </c>
      <c r="K23" s="246">
        <v>2</v>
      </c>
      <c r="L23" s="246">
        <v>10</v>
      </c>
      <c r="M23" s="246">
        <v>6</v>
      </c>
      <c r="N23" s="246">
        <v>0</v>
      </c>
      <c r="O23" s="246">
        <v>4</v>
      </c>
      <c r="P23" s="246">
        <v>4</v>
      </c>
      <c r="Q23" s="246">
        <v>1</v>
      </c>
      <c r="R23" s="246">
        <f t="shared" si="0"/>
        <v>58</v>
      </c>
    </row>
    <row r="24" spans="1:18" ht="78" x14ac:dyDescent="0.25">
      <c r="A24" s="296" t="s">
        <v>21</v>
      </c>
      <c r="B24" s="244"/>
      <c r="C24" s="293" t="s">
        <v>114</v>
      </c>
      <c r="D24" s="298" t="s">
        <v>13</v>
      </c>
      <c r="E24" s="220" t="s">
        <v>3</v>
      </c>
      <c r="F24" s="222">
        <v>675</v>
      </c>
      <c r="G24" s="222">
        <v>657</v>
      </c>
      <c r="H24" s="222">
        <v>619</v>
      </c>
      <c r="I24" s="222">
        <v>499</v>
      </c>
      <c r="J24" s="222">
        <v>513</v>
      </c>
      <c r="K24" s="222">
        <v>475</v>
      </c>
      <c r="L24" s="222">
        <v>736</v>
      </c>
      <c r="M24" s="222">
        <v>506</v>
      </c>
      <c r="N24" s="222">
        <v>724</v>
      </c>
      <c r="O24" s="222">
        <v>587</v>
      </c>
      <c r="P24" s="223">
        <v>633</v>
      </c>
      <c r="Q24" s="223">
        <v>666</v>
      </c>
      <c r="R24" s="219">
        <f t="shared" si="0"/>
        <v>7290</v>
      </c>
    </row>
    <row r="25" spans="1:18" ht="78" x14ac:dyDescent="0.25">
      <c r="A25" s="297"/>
      <c r="B25" s="244"/>
      <c r="C25" s="294"/>
      <c r="D25" s="298"/>
      <c r="E25" s="220" t="s">
        <v>2</v>
      </c>
      <c r="F25" s="222">
        <v>0</v>
      </c>
      <c r="G25" s="222">
        <v>0</v>
      </c>
      <c r="H25" s="222">
        <v>0</v>
      </c>
      <c r="I25" s="222">
        <v>0</v>
      </c>
      <c r="J25" s="222">
        <v>0</v>
      </c>
      <c r="K25" s="222">
        <v>0</v>
      </c>
      <c r="L25" s="222">
        <v>0</v>
      </c>
      <c r="M25" s="222">
        <v>0</v>
      </c>
      <c r="N25" s="222">
        <v>0</v>
      </c>
      <c r="O25" s="222">
        <v>0</v>
      </c>
      <c r="P25" s="222">
        <v>0</v>
      </c>
      <c r="Q25" s="222">
        <v>0</v>
      </c>
      <c r="R25" s="219">
        <f t="shared" si="0"/>
        <v>0</v>
      </c>
    </row>
    <row r="26" spans="1:18" ht="117" x14ac:dyDescent="0.25">
      <c r="A26" s="297"/>
      <c r="B26" s="244"/>
      <c r="C26" s="295"/>
      <c r="D26" s="298"/>
      <c r="E26" s="233" t="s">
        <v>1</v>
      </c>
      <c r="F26" s="232">
        <f>F24+F25</f>
        <v>675</v>
      </c>
      <c r="G26" s="232">
        <f>G24+G25</f>
        <v>657</v>
      </c>
      <c r="H26" s="232">
        <f t="shared" ref="H26:Q26" si="6">H24+H25</f>
        <v>619</v>
      </c>
      <c r="I26" s="232">
        <f t="shared" si="6"/>
        <v>499</v>
      </c>
      <c r="J26" s="232">
        <f t="shared" si="6"/>
        <v>513</v>
      </c>
      <c r="K26" s="232">
        <f t="shared" si="6"/>
        <v>475</v>
      </c>
      <c r="L26" s="232">
        <f t="shared" si="6"/>
        <v>736</v>
      </c>
      <c r="M26" s="232">
        <f t="shared" si="6"/>
        <v>506</v>
      </c>
      <c r="N26" s="232">
        <f t="shared" si="6"/>
        <v>724</v>
      </c>
      <c r="O26" s="232">
        <f t="shared" si="6"/>
        <v>587</v>
      </c>
      <c r="P26" s="232">
        <f t="shared" si="6"/>
        <v>633</v>
      </c>
      <c r="Q26" s="232">
        <f t="shared" si="6"/>
        <v>666</v>
      </c>
      <c r="R26" s="232">
        <f t="shared" si="0"/>
        <v>7290</v>
      </c>
    </row>
    <row r="27" spans="1:18" ht="39.75" thickBot="1" x14ac:dyDescent="0.3">
      <c r="A27" s="297"/>
      <c r="B27" s="244"/>
      <c r="C27" s="247" t="s">
        <v>119</v>
      </c>
      <c r="D27" s="298"/>
      <c r="E27" s="245" t="s">
        <v>0</v>
      </c>
      <c r="F27" s="246">
        <v>0</v>
      </c>
      <c r="G27" s="246">
        <v>0</v>
      </c>
      <c r="H27" s="246">
        <v>0</v>
      </c>
      <c r="I27" s="246">
        <v>0</v>
      </c>
      <c r="J27" s="246">
        <v>0</v>
      </c>
      <c r="K27" s="246">
        <v>0</v>
      </c>
      <c r="L27" s="246">
        <v>0</v>
      </c>
      <c r="M27" s="246">
        <v>0</v>
      </c>
      <c r="N27" s="246">
        <v>0</v>
      </c>
      <c r="O27" s="246">
        <v>0</v>
      </c>
      <c r="P27" s="246">
        <v>0</v>
      </c>
      <c r="Q27" s="246">
        <v>0</v>
      </c>
      <c r="R27" s="246">
        <f t="shared" si="0"/>
        <v>0</v>
      </c>
    </row>
    <row r="28" spans="1:18" ht="64.5" customHeight="1" x14ac:dyDescent="0.25">
      <c r="A28" s="302" t="s">
        <v>24</v>
      </c>
      <c r="B28" s="227"/>
      <c r="C28" s="293" t="s">
        <v>125</v>
      </c>
      <c r="D28" s="298" t="s">
        <v>14</v>
      </c>
      <c r="E28" s="220" t="s">
        <v>2</v>
      </c>
      <c r="F28" s="218">
        <v>4847</v>
      </c>
      <c r="G28" s="218">
        <v>4539</v>
      </c>
      <c r="H28" s="222">
        <v>4480</v>
      </c>
      <c r="I28" s="218">
        <v>4839</v>
      </c>
      <c r="J28" s="218">
        <v>4898</v>
      </c>
      <c r="K28" s="218">
        <v>4278</v>
      </c>
      <c r="L28" s="218">
        <v>4912</v>
      </c>
      <c r="M28" s="218">
        <v>3814</v>
      </c>
      <c r="N28" s="218">
        <v>4871</v>
      </c>
      <c r="O28" s="218">
        <v>4318</v>
      </c>
      <c r="P28" s="218">
        <v>4315</v>
      </c>
      <c r="Q28" s="218">
        <v>4192</v>
      </c>
      <c r="R28" s="219">
        <f>SUM(F28:Q28)</f>
        <v>54303</v>
      </c>
    </row>
    <row r="29" spans="1:18" ht="117" x14ac:dyDescent="0.25">
      <c r="A29" s="303"/>
      <c r="B29" s="227"/>
      <c r="C29" s="295"/>
      <c r="D29" s="298"/>
      <c r="E29" s="233" t="s">
        <v>1</v>
      </c>
      <c r="F29" s="231">
        <v>4865</v>
      </c>
      <c r="G29" s="231">
        <v>4541</v>
      </c>
      <c r="H29" s="231">
        <v>4478</v>
      </c>
      <c r="I29" s="231">
        <v>4847</v>
      </c>
      <c r="J29" s="231">
        <v>4914</v>
      </c>
      <c r="K29" s="231">
        <v>4286</v>
      </c>
      <c r="L29" s="231">
        <v>4928</v>
      </c>
      <c r="M29" s="231">
        <v>3828</v>
      </c>
      <c r="N29" s="231">
        <v>4877</v>
      </c>
      <c r="O29" s="231">
        <v>4322</v>
      </c>
      <c r="P29" s="231">
        <v>4316</v>
      </c>
      <c r="Q29" s="231">
        <v>4194</v>
      </c>
      <c r="R29" s="232">
        <f>SUM(F29:Q29)</f>
        <v>54396</v>
      </c>
    </row>
    <row r="30" spans="1:18" ht="39.75" thickBot="1" x14ac:dyDescent="0.3">
      <c r="A30" s="303"/>
      <c r="B30" s="227"/>
      <c r="C30" s="247" t="s">
        <v>119</v>
      </c>
      <c r="D30" s="298"/>
      <c r="E30" s="245" t="s">
        <v>0</v>
      </c>
      <c r="F30" s="246">
        <v>1</v>
      </c>
      <c r="G30" s="246">
        <v>3</v>
      </c>
      <c r="H30" s="246">
        <v>5</v>
      </c>
      <c r="I30" s="246">
        <v>4</v>
      </c>
      <c r="J30" s="246">
        <v>0</v>
      </c>
      <c r="K30" s="246">
        <v>0</v>
      </c>
      <c r="L30" s="246">
        <v>0</v>
      </c>
      <c r="M30" s="246">
        <v>1</v>
      </c>
      <c r="N30" s="246">
        <v>1</v>
      </c>
      <c r="O30" s="246">
        <v>0</v>
      </c>
      <c r="P30" s="246">
        <v>0</v>
      </c>
      <c r="Q30" s="246">
        <v>0</v>
      </c>
      <c r="R30" s="246">
        <f t="shared" si="0"/>
        <v>15</v>
      </c>
    </row>
    <row r="31" spans="1:18" ht="78" x14ac:dyDescent="0.25">
      <c r="A31" s="302" t="s">
        <v>22</v>
      </c>
      <c r="B31" s="227"/>
      <c r="C31" s="293" t="s">
        <v>114</v>
      </c>
      <c r="D31" s="298" t="s">
        <v>15</v>
      </c>
      <c r="E31" s="220" t="s">
        <v>2</v>
      </c>
      <c r="F31" s="218">
        <v>213</v>
      </c>
      <c r="G31" s="218">
        <v>179</v>
      </c>
      <c r="H31" s="218">
        <v>211</v>
      </c>
      <c r="I31" s="218">
        <v>196</v>
      </c>
      <c r="J31" s="218">
        <v>208</v>
      </c>
      <c r="K31" s="218">
        <v>200</v>
      </c>
      <c r="L31" s="222">
        <v>191</v>
      </c>
      <c r="M31" s="222">
        <v>223</v>
      </c>
      <c r="N31" s="222">
        <v>217</v>
      </c>
      <c r="O31" s="222">
        <v>244</v>
      </c>
      <c r="P31" s="222">
        <v>194</v>
      </c>
      <c r="Q31" s="222">
        <v>171</v>
      </c>
      <c r="R31" s="219">
        <f t="shared" si="0"/>
        <v>2447</v>
      </c>
    </row>
    <row r="32" spans="1:18" ht="117" x14ac:dyDescent="0.25">
      <c r="A32" s="303"/>
      <c r="B32" s="227"/>
      <c r="C32" s="295"/>
      <c r="D32" s="298"/>
      <c r="E32" s="233" t="s">
        <v>1</v>
      </c>
      <c r="F32" s="231">
        <f>F31</f>
        <v>213</v>
      </c>
      <c r="G32" s="231">
        <f>G31</f>
        <v>179</v>
      </c>
      <c r="H32" s="231">
        <f t="shared" ref="H32:Q32" si="7">H31</f>
        <v>211</v>
      </c>
      <c r="I32" s="231">
        <f t="shared" si="7"/>
        <v>196</v>
      </c>
      <c r="J32" s="231">
        <f t="shared" si="7"/>
        <v>208</v>
      </c>
      <c r="K32" s="231">
        <f t="shared" si="7"/>
        <v>200</v>
      </c>
      <c r="L32" s="231">
        <f t="shared" si="7"/>
        <v>191</v>
      </c>
      <c r="M32" s="231">
        <f t="shared" si="7"/>
        <v>223</v>
      </c>
      <c r="N32" s="231">
        <f t="shared" si="7"/>
        <v>217</v>
      </c>
      <c r="O32" s="231">
        <f t="shared" si="7"/>
        <v>244</v>
      </c>
      <c r="P32" s="231">
        <f t="shared" si="7"/>
        <v>194</v>
      </c>
      <c r="Q32" s="231">
        <f t="shared" si="7"/>
        <v>171</v>
      </c>
      <c r="R32" s="232">
        <f t="shared" si="0"/>
        <v>2447</v>
      </c>
    </row>
    <row r="33" spans="1:18" ht="39.75" thickBot="1" x14ac:dyDescent="0.3">
      <c r="A33" s="303"/>
      <c r="B33" s="227"/>
      <c r="C33" s="247" t="s">
        <v>119</v>
      </c>
      <c r="D33" s="298"/>
      <c r="E33" s="245" t="s">
        <v>0</v>
      </c>
      <c r="F33" s="246">
        <v>1</v>
      </c>
      <c r="G33" s="246">
        <v>0</v>
      </c>
      <c r="H33" s="246">
        <v>0</v>
      </c>
      <c r="I33" s="246">
        <v>0</v>
      </c>
      <c r="J33" s="246">
        <v>0</v>
      </c>
      <c r="K33" s="246">
        <v>0</v>
      </c>
      <c r="L33" s="246">
        <v>0</v>
      </c>
      <c r="M33" s="246">
        <v>0</v>
      </c>
      <c r="N33" s="246">
        <v>0</v>
      </c>
      <c r="O33" s="246">
        <v>0</v>
      </c>
      <c r="P33" s="246">
        <v>0</v>
      </c>
      <c r="Q33" s="246">
        <v>0</v>
      </c>
      <c r="R33" s="246">
        <f t="shared" si="0"/>
        <v>1</v>
      </c>
    </row>
    <row r="34" spans="1:18" ht="78" x14ac:dyDescent="0.25">
      <c r="A34" s="302" t="s">
        <v>26</v>
      </c>
      <c r="B34" s="227"/>
      <c r="C34" s="293" t="s">
        <v>124</v>
      </c>
      <c r="D34" s="298" t="s">
        <v>16</v>
      </c>
      <c r="E34" s="220" t="s">
        <v>3</v>
      </c>
      <c r="F34" s="224">
        <v>1</v>
      </c>
      <c r="G34" s="224">
        <v>0</v>
      </c>
      <c r="H34" s="224">
        <v>0</v>
      </c>
      <c r="I34" s="224">
        <v>0</v>
      </c>
      <c r="J34" s="224">
        <v>0</v>
      </c>
      <c r="K34" s="224">
        <v>0</v>
      </c>
      <c r="L34" s="224">
        <v>0</v>
      </c>
      <c r="M34" s="224">
        <v>0</v>
      </c>
      <c r="N34" s="224">
        <v>0</v>
      </c>
      <c r="O34" s="224">
        <v>0</v>
      </c>
      <c r="P34" s="225">
        <v>0</v>
      </c>
      <c r="Q34" s="225">
        <v>0</v>
      </c>
      <c r="R34" s="219">
        <f t="shared" si="0"/>
        <v>1</v>
      </c>
    </row>
    <row r="35" spans="1:18" ht="78" x14ac:dyDescent="0.25">
      <c r="A35" s="303"/>
      <c r="B35" s="227"/>
      <c r="C35" s="294"/>
      <c r="D35" s="298"/>
      <c r="E35" s="220" t="s">
        <v>2</v>
      </c>
      <c r="F35" s="226">
        <v>0</v>
      </c>
      <c r="G35" s="226">
        <v>0</v>
      </c>
      <c r="H35" s="226">
        <v>0</v>
      </c>
      <c r="I35" s="226">
        <v>0</v>
      </c>
      <c r="J35" s="226">
        <v>0</v>
      </c>
      <c r="K35" s="226">
        <v>0</v>
      </c>
      <c r="L35" s="226">
        <v>0</v>
      </c>
      <c r="M35" s="226">
        <v>0</v>
      </c>
      <c r="N35" s="226">
        <v>0</v>
      </c>
      <c r="O35" s="226">
        <v>0</v>
      </c>
      <c r="P35" s="226">
        <v>0</v>
      </c>
      <c r="Q35" s="226">
        <v>0</v>
      </c>
      <c r="R35" s="219">
        <f t="shared" si="0"/>
        <v>0</v>
      </c>
    </row>
    <row r="36" spans="1:18" ht="117" x14ac:dyDescent="0.25">
      <c r="A36" s="303"/>
      <c r="B36" s="227"/>
      <c r="C36" s="295"/>
      <c r="D36" s="298"/>
      <c r="E36" s="233" t="s">
        <v>1</v>
      </c>
      <c r="F36" s="234">
        <f>F34+F35</f>
        <v>1</v>
      </c>
      <c r="G36" s="234">
        <f t="shared" ref="G36:K36" si="8">G34+G35</f>
        <v>0</v>
      </c>
      <c r="H36" s="234">
        <f t="shared" si="8"/>
        <v>0</v>
      </c>
      <c r="I36" s="234">
        <f t="shared" si="8"/>
        <v>0</v>
      </c>
      <c r="J36" s="234">
        <f t="shared" si="8"/>
        <v>0</v>
      </c>
      <c r="K36" s="234">
        <f t="shared" si="8"/>
        <v>0</v>
      </c>
      <c r="L36" s="234">
        <f t="shared" ref="L36:N36" si="9">L34+L35</f>
        <v>0</v>
      </c>
      <c r="M36" s="234">
        <f t="shared" si="9"/>
        <v>0</v>
      </c>
      <c r="N36" s="234">
        <f t="shared" si="9"/>
        <v>0</v>
      </c>
      <c r="O36" s="234">
        <f t="shared" ref="O36:P36" si="10">O34+O35</f>
        <v>0</v>
      </c>
      <c r="P36" s="234">
        <f t="shared" si="10"/>
        <v>0</v>
      </c>
      <c r="Q36" s="235">
        <f t="shared" ref="Q36" si="11">Q34</f>
        <v>0</v>
      </c>
      <c r="R36" s="232">
        <f t="shared" si="0"/>
        <v>1</v>
      </c>
    </row>
    <row r="37" spans="1:18" ht="39.75" thickBot="1" x14ac:dyDescent="0.3">
      <c r="A37" s="303"/>
      <c r="B37" s="227"/>
      <c r="C37" s="247" t="s">
        <v>119</v>
      </c>
      <c r="D37" s="298"/>
      <c r="E37" s="245" t="s">
        <v>0</v>
      </c>
      <c r="F37" s="246">
        <v>0</v>
      </c>
      <c r="G37" s="246">
        <v>0</v>
      </c>
      <c r="H37" s="246">
        <v>0</v>
      </c>
      <c r="I37" s="246">
        <v>0</v>
      </c>
      <c r="J37" s="246">
        <v>0</v>
      </c>
      <c r="K37" s="246">
        <v>0</v>
      </c>
      <c r="L37" s="246">
        <v>0</v>
      </c>
      <c r="M37" s="246">
        <v>0</v>
      </c>
      <c r="N37" s="246">
        <v>0</v>
      </c>
      <c r="O37" s="246">
        <v>0</v>
      </c>
      <c r="P37" s="246">
        <v>0</v>
      </c>
      <c r="Q37" s="246">
        <v>0</v>
      </c>
      <c r="R37" s="246">
        <f>SUM(F37:Q37)</f>
        <v>0</v>
      </c>
    </row>
    <row r="38" spans="1:18" ht="78" x14ac:dyDescent="0.25">
      <c r="A38" s="299" t="s">
        <v>27</v>
      </c>
      <c r="B38" s="227"/>
      <c r="C38" s="293" t="s">
        <v>114</v>
      </c>
      <c r="D38" s="298" t="s">
        <v>17</v>
      </c>
      <c r="E38" s="220" t="s">
        <v>3</v>
      </c>
      <c r="F38" s="224">
        <v>660</v>
      </c>
      <c r="G38" s="224">
        <v>643</v>
      </c>
      <c r="H38" s="224">
        <v>635</v>
      </c>
      <c r="I38" s="224">
        <v>596</v>
      </c>
      <c r="J38" s="224">
        <v>580</v>
      </c>
      <c r="K38" s="224">
        <v>535</v>
      </c>
      <c r="L38" s="224">
        <v>683</v>
      </c>
      <c r="M38" s="224">
        <v>595</v>
      </c>
      <c r="N38" s="224">
        <v>673</v>
      </c>
      <c r="O38" s="224">
        <v>704</v>
      </c>
      <c r="P38" s="225">
        <v>672</v>
      </c>
      <c r="Q38" s="225">
        <v>692</v>
      </c>
      <c r="R38" s="218">
        <f>SUM(F38:Q38)</f>
        <v>7668</v>
      </c>
    </row>
    <row r="39" spans="1:18" ht="78" x14ac:dyDescent="0.25">
      <c r="A39" s="300"/>
      <c r="B39" s="227"/>
      <c r="C39" s="294"/>
      <c r="D39" s="298"/>
      <c r="E39" s="220" t="s">
        <v>2</v>
      </c>
      <c r="F39" s="224">
        <v>0</v>
      </c>
      <c r="G39" s="224">
        <v>0</v>
      </c>
      <c r="H39" s="224">
        <v>0</v>
      </c>
      <c r="I39" s="226">
        <v>0</v>
      </c>
      <c r="J39" s="226">
        <v>0</v>
      </c>
      <c r="K39" s="226">
        <v>0</v>
      </c>
      <c r="L39" s="226">
        <v>0</v>
      </c>
      <c r="M39" s="226">
        <v>0</v>
      </c>
      <c r="N39" s="226">
        <v>0</v>
      </c>
      <c r="O39" s="226">
        <v>0</v>
      </c>
      <c r="P39" s="226">
        <v>0</v>
      </c>
      <c r="Q39" s="226">
        <v>0</v>
      </c>
      <c r="R39" s="218">
        <f t="shared" si="0"/>
        <v>0</v>
      </c>
    </row>
    <row r="40" spans="1:18" ht="117" x14ac:dyDescent="0.25">
      <c r="A40" s="300"/>
      <c r="B40" s="227"/>
      <c r="C40" s="295"/>
      <c r="D40" s="298"/>
      <c r="E40" s="233" t="s">
        <v>1</v>
      </c>
      <c r="F40" s="226">
        <f>F38+F39</f>
        <v>660</v>
      </c>
      <c r="G40" s="226">
        <f>G38+G39</f>
        <v>643</v>
      </c>
      <c r="H40" s="226">
        <f>H38+H39</f>
        <v>635</v>
      </c>
      <c r="I40" s="236">
        <f>I38+I39</f>
        <v>596</v>
      </c>
      <c r="J40" s="236">
        <f t="shared" ref="J40:Q40" si="12">J38+J39</f>
        <v>580</v>
      </c>
      <c r="K40" s="236">
        <f t="shared" si="12"/>
        <v>535</v>
      </c>
      <c r="L40" s="236">
        <f t="shared" si="12"/>
        <v>683</v>
      </c>
      <c r="M40" s="236">
        <f t="shared" si="12"/>
        <v>595</v>
      </c>
      <c r="N40" s="236">
        <f t="shared" si="12"/>
        <v>673</v>
      </c>
      <c r="O40" s="236">
        <f t="shared" si="12"/>
        <v>704</v>
      </c>
      <c r="P40" s="237">
        <f t="shared" si="12"/>
        <v>672</v>
      </c>
      <c r="Q40" s="237">
        <f t="shared" si="12"/>
        <v>692</v>
      </c>
      <c r="R40" s="231">
        <f t="shared" si="0"/>
        <v>7668</v>
      </c>
    </row>
    <row r="41" spans="1:18" ht="39.75" thickBot="1" x14ac:dyDescent="0.3">
      <c r="A41" s="301"/>
      <c r="B41" s="227"/>
      <c r="C41" s="247" t="s">
        <v>119</v>
      </c>
      <c r="D41" s="298"/>
      <c r="E41" s="245" t="s">
        <v>0</v>
      </c>
      <c r="F41" s="246">
        <v>0</v>
      </c>
      <c r="G41" s="246">
        <v>0</v>
      </c>
      <c r="H41" s="246">
        <v>1</v>
      </c>
      <c r="I41" s="246">
        <v>0</v>
      </c>
      <c r="J41" s="246">
        <v>1</v>
      </c>
      <c r="K41" s="246">
        <v>0</v>
      </c>
      <c r="L41" s="246">
        <v>5</v>
      </c>
      <c r="M41" s="246">
        <v>4</v>
      </c>
      <c r="N41" s="246">
        <v>0</v>
      </c>
      <c r="O41" s="246">
        <v>1</v>
      </c>
      <c r="P41" s="246">
        <v>3</v>
      </c>
      <c r="Q41" s="246">
        <v>0</v>
      </c>
      <c r="R41" s="246">
        <f t="shared" si="0"/>
        <v>15</v>
      </c>
    </row>
    <row r="42" spans="1:18" ht="58.5" x14ac:dyDescent="0.25">
      <c r="A42" s="227"/>
      <c r="B42" s="227"/>
      <c r="C42" s="293" t="s">
        <v>115</v>
      </c>
      <c r="D42" s="293" t="s">
        <v>56</v>
      </c>
      <c r="E42" s="228" t="s">
        <v>116</v>
      </c>
      <c r="F42" s="229">
        <v>224</v>
      </c>
      <c r="G42" s="229">
        <v>130</v>
      </c>
      <c r="H42" s="229">
        <v>85</v>
      </c>
      <c r="I42" s="229">
        <v>228</v>
      </c>
      <c r="J42" s="229">
        <v>468</v>
      </c>
      <c r="K42" s="229">
        <v>612</v>
      </c>
      <c r="L42" s="229">
        <v>684</v>
      </c>
      <c r="M42" s="229">
        <v>395</v>
      </c>
      <c r="N42" s="229">
        <v>481</v>
      </c>
      <c r="O42" s="229">
        <v>364</v>
      </c>
      <c r="P42" s="229">
        <v>115</v>
      </c>
      <c r="Q42" s="229">
        <v>137</v>
      </c>
      <c r="R42" s="229">
        <f t="shared" ref="R42:R47" si="13">SUM(F42:Q42)</f>
        <v>3923</v>
      </c>
    </row>
    <row r="43" spans="1:18" ht="97.5" x14ac:dyDescent="0.25">
      <c r="A43" s="227"/>
      <c r="B43" s="227"/>
      <c r="C43" s="294"/>
      <c r="D43" s="294"/>
      <c r="E43" s="228" t="s">
        <v>117</v>
      </c>
      <c r="F43" s="229">
        <v>422</v>
      </c>
      <c r="G43" s="229">
        <v>259</v>
      </c>
      <c r="H43" s="229">
        <v>173</v>
      </c>
      <c r="I43" s="229">
        <v>339</v>
      </c>
      <c r="J43" s="229">
        <v>589</v>
      </c>
      <c r="K43" s="229">
        <v>761</v>
      </c>
      <c r="L43" s="229">
        <v>862</v>
      </c>
      <c r="M43" s="229">
        <v>557</v>
      </c>
      <c r="N43" s="229">
        <v>654</v>
      </c>
      <c r="O43" s="229">
        <v>528</v>
      </c>
      <c r="P43" s="229">
        <v>194</v>
      </c>
      <c r="Q43" s="229">
        <v>202</v>
      </c>
      <c r="R43" s="229">
        <f t="shared" si="13"/>
        <v>5540</v>
      </c>
    </row>
    <row r="44" spans="1:18" ht="97.5" x14ac:dyDescent="0.25">
      <c r="A44" s="227"/>
      <c r="B44" s="227"/>
      <c r="C44" s="294"/>
      <c r="D44" s="294"/>
      <c r="E44" s="228" t="s">
        <v>118</v>
      </c>
      <c r="F44" s="229">
        <v>5</v>
      </c>
      <c r="G44" s="229">
        <v>3</v>
      </c>
      <c r="H44" s="229">
        <v>0</v>
      </c>
      <c r="I44" s="229">
        <v>2</v>
      </c>
      <c r="J44" s="229">
        <v>2</v>
      </c>
      <c r="K44" s="229">
        <v>0</v>
      </c>
      <c r="L44" s="229">
        <v>6</v>
      </c>
      <c r="M44" s="229">
        <v>0</v>
      </c>
      <c r="N44" s="229">
        <v>4</v>
      </c>
      <c r="O44" s="229">
        <v>0</v>
      </c>
      <c r="P44" s="229">
        <v>0</v>
      </c>
      <c r="Q44" s="229">
        <v>0</v>
      </c>
      <c r="R44" s="229">
        <f t="shared" si="13"/>
        <v>22</v>
      </c>
    </row>
    <row r="45" spans="1:18" ht="78" x14ac:dyDescent="0.25">
      <c r="A45" s="227"/>
      <c r="B45" s="227"/>
      <c r="C45" s="241"/>
      <c r="D45" s="294"/>
      <c r="E45" s="233" t="s">
        <v>2</v>
      </c>
      <c r="F45" s="238">
        <f t="shared" ref="F45:H45" si="14">+F44+F43</f>
        <v>427</v>
      </c>
      <c r="G45" s="238">
        <f t="shared" si="14"/>
        <v>262</v>
      </c>
      <c r="H45" s="238">
        <f t="shared" si="14"/>
        <v>173</v>
      </c>
      <c r="I45" s="238">
        <f>+I44+I43</f>
        <v>341</v>
      </c>
      <c r="J45" s="238">
        <f>J43+J44</f>
        <v>591</v>
      </c>
      <c r="K45" s="243">
        <f>K43+K44</f>
        <v>761</v>
      </c>
      <c r="L45" s="243">
        <f t="shared" ref="L45:M45" si="15">L43+L44</f>
        <v>868</v>
      </c>
      <c r="M45" s="243">
        <f t="shared" si="15"/>
        <v>557</v>
      </c>
      <c r="N45" s="243">
        <f>N43+N44</f>
        <v>658</v>
      </c>
      <c r="O45" s="243">
        <f>O43+O44</f>
        <v>528</v>
      </c>
      <c r="P45" s="243">
        <f>P43+P44</f>
        <v>194</v>
      </c>
      <c r="Q45" s="243">
        <f>Q43+Q44</f>
        <v>202</v>
      </c>
      <c r="R45" s="232">
        <f t="shared" si="13"/>
        <v>5562</v>
      </c>
    </row>
    <row r="46" spans="1:18" ht="117" x14ac:dyDescent="0.25">
      <c r="A46" s="227"/>
      <c r="B46" s="227"/>
      <c r="C46" s="242"/>
      <c r="D46" s="294"/>
      <c r="E46" s="233" t="s">
        <v>1</v>
      </c>
      <c r="F46" s="238">
        <f>F45</f>
        <v>427</v>
      </c>
      <c r="G46" s="238">
        <f>G45</f>
        <v>262</v>
      </c>
      <c r="H46" s="238">
        <f t="shared" ref="H46:Q46" si="16">H45</f>
        <v>173</v>
      </c>
      <c r="I46" s="238">
        <f t="shared" si="16"/>
        <v>341</v>
      </c>
      <c r="J46" s="238">
        <f t="shared" si="16"/>
        <v>591</v>
      </c>
      <c r="K46" s="238">
        <f t="shared" si="16"/>
        <v>761</v>
      </c>
      <c r="L46" s="238">
        <f t="shared" ref="L46:N46" si="17">L45</f>
        <v>868</v>
      </c>
      <c r="M46" s="238">
        <f t="shared" si="17"/>
        <v>557</v>
      </c>
      <c r="N46" s="238">
        <f t="shared" si="17"/>
        <v>658</v>
      </c>
      <c r="O46" s="239">
        <f t="shared" si="16"/>
        <v>528</v>
      </c>
      <c r="P46" s="239">
        <f t="shared" si="16"/>
        <v>194</v>
      </c>
      <c r="Q46" s="239">
        <f t="shared" si="16"/>
        <v>202</v>
      </c>
      <c r="R46" s="232">
        <f t="shared" si="13"/>
        <v>5562</v>
      </c>
    </row>
    <row r="47" spans="1:18" ht="39" x14ac:dyDescent="0.25">
      <c r="A47" s="227"/>
      <c r="B47" s="227"/>
      <c r="C47" s="247" t="s">
        <v>119</v>
      </c>
      <c r="D47" s="295"/>
      <c r="E47" s="245" t="s">
        <v>0</v>
      </c>
      <c r="F47" s="246">
        <v>0</v>
      </c>
      <c r="G47" s="246">
        <v>0</v>
      </c>
      <c r="H47" s="246">
        <v>0</v>
      </c>
      <c r="I47" s="246">
        <v>0</v>
      </c>
      <c r="J47" s="246">
        <v>0</v>
      </c>
      <c r="K47" s="246">
        <v>1</v>
      </c>
      <c r="L47" s="246">
        <v>0</v>
      </c>
      <c r="M47" s="246">
        <v>0</v>
      </c>
      <c r="N47" s="246">
        <v>0</v>
      </c>
      <c r="O47" s="246">
        <v>0</v>
      </c>
      <c r="P47" s="246">
        <v>0</v>
      </c>
      <c r="Q47" s="246">
        <v>0</v>
      </c>
      <c r="R47" s="246">
        <f t="shared" si="13"/>
        <v>1</v>
      </c>
    </row>
    <row r="48" spans="1:18" s="248" customFormat="1" ht="19.5" x14ac:dyDescent="0.25">
      <c r="A48" s="227"/>
      <c r="B48" s="227"/>
      <c r="C48" s="291" t="s">
        <v>126</v>
      </c>
      <c r="D48" s="291"/>
      <c r="E48" s="291"/>
      <c r="F48" s="249">
        <f>F46*6</f>
        <v>2562</v>
      </c>
      <c r="G48" s="249">
        <f t="shared" ref="G48:Q48" si="18">G46*6</f>
        <v>1572</v>
      </c>
      <c r="H48" s="249">
        <f t="shared" si="18"/>
        <v>1038</v>
      </c>
      <c r="I48" s="249">
        <f t="shared" si="18"/>
        <v>2046</v>
      </c>
      <c r="J48" s="249">
        <f t="shared" si="18"/>
        <v>3546</v>
      </c>
      <c r="K48" s="249">
        <f t="shared" si="18"/>
        <v>4566</v>
      </c>
      <c r="L48" s="249">
        <f t="shared" si="18"/>
        <v>5208</v>
      </c>
      <c r="M48" s="249">
        <f t="shared" si="18"/>
        <v>3342</v>
      </c>
      <c r="N48" s="249">
        <f t="shared" si="18"/>
        <v>3948</v>
      </c>
      <c r="O48" s="249">
        <f t="shared" si="18"/>
        <v>3168</v>
      </c>
      <c r="P48" s="249">
        <f t="shared" si="18"/>
        <v>1164</v>
      </c>
      <c r="Q48" s="249">
        <f t="shared" si="18"/>
        <v>1212</v>
      </c>
      <c r="R48" s="249"/>
    </row>
    <row r="49" spans="1:18" s="248" customFormat="1" ht="22.5" customHeight="1" x14ac:dyDescent="0.3">
      <c r="A49" s="227"/>
      <c r="B49" s="227"/>
      <c r="C49" s="292" t="s">
        <v>120</v>
      </c>
      <c r="D49" s="292"/>
      <c r="E49" s="292"/>
      <c r="F49" s="249">
        <f t="shared" ref="F49:O49" si="19">((+F46*6))/60</f>
        <v>42.7</v>
      </c>
      <c r="G49" s="249">
        <f t="shared" si="19"/>
        <v>26.2</v>
      </c>
      <c r="H49" s="249">
        <f t="shared" si="19"/>
        <v>17.3</v>
      </c>
      <c r="I49" s="249">
        <f t="shared" si="19"/>
        <v>34.1</v>
      </c>
      <c r="J49" s="249">
        <f t="shared" si="19"/>
        <v>59.1</v>
      </c>
      <c r="K49" s="249">
        <f t="shared" si="19"/>
        <v>76.099999999999994</v>
      </c>
      <c r="L49" s="249">
        <f t="shared" si="19"/>
        <v>86.8</v>
      </c>
      <c r="M49" s="249">
        <f t="shared" si="19"/>
        <v>55.7</v>
      </c>
      <c r="N49" s="249">
        <f t="shared" si="19"/>
        <v>65.8</v>
      </c>
      <c r="O49" s="249">
        <f t="shared" si="19"/>
        <v>52.8</v>
      </c>
      <c r="P49" s="249">
        <f>((+P46*6))/60</f>
        <v>19.399999999999999</v>
      </c>
      <c r="Q49" s="249">
        <f>((+Q46*6))/60</f>
        <v>20.2</v>
      </c>
      <c r="R49" s="250"/>
    </row>
    <row r="50" spans="1:18" s="248" customFormat="1" ht="19.5" x14ac:dyDescent="0.3">
      <c r="C50" s="292" t="s">
        <v>127</v>
      </c>
      <c r="D50" s="292"/>
      <c r="E50" s="292"/>
      <c r="F50" s="251">
        <f t="shared" ref="F50:Q50" si="20">F49/$C$55</f>
        <v>0.23368805107935545</v>
      </c>
      <c r="G50" s="251">
        <f t="shared" si="20"/>
        <v>0.14338704773487382</v>
      </c>
      <c r="H50" s="251">
        <f t="shared" si="20"/>
        <v>9.4679233809668598E-2</v>
      </c>
      <c r="I50" s="251">
        <f t="shared" si="20"/>
        <v>0.18662207357859531</v>
      </c>
      <c r="J50" s="251">
        <f t="shared" si="20"/>
        <v>0.32344177561568865</v>
      </c>
      <c r="K50" s="251">
        <f t="shared" si="20"/>
        <v>0.41647917300091208</v>
      </c>
      <c r="L50" s="251">
        <f t="shared" si="20"/>
        <v>0.47503800547278807</v>
      </c>
      <c r="M50" s="251">
        <f t="shared" si="20"/>
        <v>0.30483429613864399</v>
      </c>
      <c r="N50" s="251">
        <f t="shared" si="20"/>
        <v>0.36010945576162967</v>
      </c>
      <c r="O50" s="251">
        <f t="shared" si="20"/>
        <v>0.2889632107023411</v>
      </c>
      <c r="P50" s="251">
        <f t="shared" si="20"/>
        <v>0.10617208878078442</v>
      </c>
      <c r="Q50" s="251">
        <f t="shared" si="20"/>
        <v>0.11055031924597142</v>
      </c>
      <c r="R50" s="250"/>
    </row>
    <row r="51" spans="1:18" s="248" customFormat="1" ht="19.5" x14ac:dyDescent="0.3">
      <c r="C51" s="292" t="s">
        <v>128</v>
      </c>
      <c r="D51" s="292"/>
      <c r="E51" s="292"/>
      <c r="F51" s="251">
        <v>6</v>
      </c>
      <c r="G51" s="251">
        <v>3</v>
      </c>
      <c r="H51" s="251">
        <v>1.5</v>
      </c>
      <c r="I51" s="251">
        <v>1</v>
      </c>
      <c r="J51" s="251">
        <v>2.5</v>
      </c>
      <c r="K51" s="251">
        <v>2.5</v>
      </c>
      <c r="L51" s="251">
        <v>2</v>
      </c>
      <c r="M51" s="251">
        <v>1</v>
      </c>
      <c r="N51" s="251">
        <v>1</v>
      </c>
      <c r="O51" s="251">
        <v>1</v>
      </c>
      <c r="P51" s="251">
        <v>1</v>
      </c>
      <c r="Q51" s="251">
        <v>1</v>
      </c>
      <c r="R51" s="250"/>
    </row>
    <row r="52" spans="1:18" s="248" customFormat="1" ht="15.75" x14ac:dyDescent="0.25">
      <c r="C52" s="252"/>
      <c r="D52" s="252"/>
    </row>
    <row r="53" spans="1:18" s="248" customFormat="1" ht="21" x14ac:dyDescent="0.35">
      <c r="C53" s="253">
        <f>(365-52-14)/12</f>
        <v>24.916666666666668</v>
      </c>
      <c r="D53" s="253" t="s">
        <v>121</v>
      </c>
    </row>
    <row r="54" spans="1:18" s="248" customFormat="1" ht="21" x14ac:dyDescent="0.35">
      <c r="C54" s="253">
        <f>44/6</f>
        <v>7.333333333333333</v>
      </c>
      <c r="D54" s="253" t="s">
        <v>122</v>
      </c>
    </row>
    <row r="55" spans="1:18" s="248" customFormat="1" ht="21" x14ac:dyDescent="0.35">
      <c r="C55" s="254">
        <f>(44/6)*C53</f>
        <v>182.72222222222223</v>
      </c>
      <c r="D55" s="254" t="s">
        <v>123</v>
      </c>
    </row>
  </sheetData>
  <autoFilter ref="C6:R6" xr:uid="{00000000-0001-0000-0400-000000000000}">
    <filterColumn colId="1" showButton="0"/>
  </autoFilter>
  <mergeCells count="38">
    <mergeCell ref="D4:R4"/>
    <mergeCell ref="D6:E6"/>
    <mergeCell ref="A7:A10"/>
    <mergeCell ref="D7:D10"/>
    <mergeCell ref="A11:A13"/>
    <mergeCell ref="D11:D13"/>
    <mergeCell ref="C7:C9"/>
    <mergeCell ref="C11:C12"/>
    <mergeCell ref="A14:A16"/>
    <mergeCell ref="D14:D16"/>
    <mergeCell ref="A17:A19"/>
    <mergeCell ref="D17:D19"/>
    <mergeCell ref="A20:A23"/>
    <mergeCell ref="D20:D23"/>
    <mergeCell ref="C14:C15"/>
    <mergeCell ref="C17:C18"/>
    <mergeCell ref="C20:C22"/>
    <mergeCell ref="C38:C40"/>
    <mergeCell ref="A24:A27"/>
    <mergeCell ref="D24:D27"/>
    <mergeCell ref="A38:A41"/>
    <mergeCell ref="D38:D41"/>
    <mergeCell ref="A28:A30"/>
    <mergeCell ref="D28:D30"/>
    <mergeCell ref="A31:A33"/>
    <mergeCell ref="D31:D33"/>
    <mergeCell ref="A34:A37"/>
    <mergeCell ref="D34:D37"/>
    <mergeCell ref="C24:C26"/>
    <mergeCell ref="C28:C29"/>
    <mergeCell ref="C31:C32"/>
    <mergeCell ref="C34:C36"/>
    <mergeCell ref="C48:E48"/>
    <mergeCell ref="C49:E49"/>
    <mergeCell ref="C50:E50"/>
    <mergeCell ref="C51:E51"/>
    <mergeCell ref="D42:D47"/>
    <mergeCell ref="C42:C44"/>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Q52"/>
  <sheetViews>
    <sheetView showGridLines="0" zoomScale="35" zoomScaleNormal="35" workbookViewId="0">
      <selection activeCell="P31" sqref="P31"/>
    </sheetView>
  </sheetViews>
  <sheetFormatPr baseColWidth="10" defaultColWidth="11.42578125" defaultRowHeight="15" x14ac:dyDescent="0.25"/>
  <cols>
    <col min="2" max="2" width="135.7109375" customWidth="1"/>
    <col min="3" max="3" width="38.28515625" customWidth="1"/>
    <col min="4" max="6" width="24.7109375" customWidth="1"/>
    <col min="7" max="7" width="21.28515625" customWidth="1"/>
    <col min="8" max="8" width="19.7109375" customWidth="1"/>
    <col min="9" max="9" width="22.7109375" customWidth="1"/>
    <col min="10" max="10" width="15.42578125" customWidth="1"/>
    <col min="11" max="11" width="18.28515625" customWidth="1"/>
    <col min="12" max="12" width="19.28515625" customWidth="1"/>
    <col min="13" max="13" width="23.140625" customWidth="1"/>
    <col min="14" max="14" width="19" customWidth="1"/>
    <col min="15" max="15" width="19.85546875" customWidth="1"/>
    <col min="16" max="16" width="33" customWidth="1"/>
    <col min="17" max="17" width="27.5703125" customWidth="1"/>
    <col min="23" max="23" width="5.28515625" customWidth="1"/>
  </cols>
  <sheetData>
    <row r="7" spans="1:17" ht="49.5" customHeight="1" x14ac:dyDescent="0.25">
      <c r="B7" s="316" t="s">
        <v>18</v>
      </c>
      <c r="C7" s="316"/>
      <c r="D7" s="316"/>
      <c r="E7" s="316"/>
      <c r="F7" s="316"/>
      <c r="G7" s="316"/>
      <c r="H7" s="316"/>
      <c r="I7" s="316"/>
      <c r="J7" s="316"/>
      <c r="K7" s="316"/>
      <c r="L7" s="316"/>
      <c r="M7" s="316"/>
      <c r="N7" s="316"/>
      <c r="O7" s="316"/>
      <c r="P7" s="316"/>
    </row>
    <row r="8" spans="1:17" ht="15.75" thickBot="1" x14ac:dyDescent="0.3">
      <c r="E8" s="1"/>
      <c r="F8" s="1"/>
      <c r="G8" s="1"/>
      <c r="H8" s="1"/>
      <c r="I8" s="1"/>
      <c r="J8" s="1"/>
      <c r="K8" s="1"/>
      <c r="L8" s="1"/>
      <c r="M8" s="1"/>
      <c r="N8" s="1"/>
      <c r="O8" s="1"/>
      <c r="P8" s="1"/>
    </row>
    <row r="9" spans="1:17" ht="67.5" customHeight="1" thickBot="1" x14ac:dyDescent="0.3">
      <c r="A9" s="323" t="s">
        <v>81</v>
      </c>
      <c r="B9" s="324"/>
      <c r="C9" s="199"/>
      <c r="D9" s="200" t="s">
        <v>87</v>
      </c>
      <c r="E9" s="200" t="s">
        <v>88</v>
      </c>
      <c r="F9" s="200" t="s">
        <v>89</v>
      </c>
      <c r="G9" s="200" t="s">
        <v>90</v>
      </c>
      <c r="H9" s="200" t="s">
        <v>91</v>
      </c>
      <c r="I9" s="200" t="s">
        <v>92</v>
      </c>
      <c r="J9" s="200" t="s">
        <v>93</v>
      </c>
      <c r="K9" s="200" t="s">
        <v>94</v>
      </c>
      <c r="L9" s="200" t="s">
        <v>95</v>
      </c>
      <c r="M9" s="200" t="s">
        <v>96</v>
      </c>
      <c r="N9" s="200" t="s">
        <v>99</v>
      </c>
      <c r="O9" s="200" t="s">
        <v>100</v>
      </c>
      <c r="P9" s="201" t="s">
        <v>97</v>
      </c>
    </row>
    <row r="10" spans="1:17" ht="40.5" customHeight="1" thickBot="1" x14ac:dyDescent="0.3">
      <c r="A10" s="306">
        <v>1</v>
      </c>
      <c r="B10" s="317" t="s">
        <v>20</v>
      </c>
      <c r="C10" s="188" t="s">
        <v>79</v>
      </c>
      <c r="D10" s="184">
        <f>'Suit 2025'!F9</f>
        <v>5239</v>
      </c>
      <c r="E10" s="184">
        <f>'Suit 2025'!G9</f>
        <v>6108</v>
      </c>
      <c r="F10" s="184">
        <f>'Suit 2025'!H9</f>
        <v>5859</v>
      </c>
      <c r="G10" s="184">
        <f>'Suit 2025'!I9</f>
        <v>5613</v>
      </c>
      <c r="H10" s="184">
        <f>'Suit 2025'!J9</f>
        <v>5857</v>
      </c>
      <c r="I10" s="184">
        <f>'Suit 2025'!K9</f>
        <v>4751</v>
      </c>
      <c r="J10" s="184">
        <f>'Suit 2025'!L9</f>
        <v>6260</v>
      </c>
      <c r="K10" s="184">
        <f>'Suit 2025'!M9</f>
        <v>5356</v>
      </c>
      <c r="L10" s="184">
        <f>'Suit 2025'!N9</f>
        <v>5834</v>
      </c>
      <c r="M10" s="184">
        <f>'Suit 2025'!O9</f>
        <v>5545</v>
      </c>
      <c r="N10" s="184">
        <f>'Suit 2025'!P9</f>
        <v>4282</v>
      </c>
      <c r="O10" s="184">
        <f>'Suit 2025'!Q9</f>
        <v>4038</v>
      </c>
      <c r="P10" s="133">
        <f>SUM(D10:O10)</f>
        <v>64742</v>
      </c>
    </row>
    <row r="11" spans="1:17" ht="40.5" customHeight="1" thickBot="1" x14ac:dyDescent="0.3">
      <c r="A11" s="307"/>
      <c r="B11" s="318"/>
      <c r="C11" s="189" t="s">
        <v>55</v>
      </c>
      <c r="D11" s="185">
        <f>'Suit 2025'!F10</f>
        <v>50</v>
      </c>
      <c r="E11" s="185">
        <f>'Suit 2025'!G10</f>
        <v>57</v>
      </c>
      <c r="F11" s="185">
        <f>'Suit 2025'!H10</f>
        <v>73</v>
      </c>
      <c r="G11" s="185">
        <f>'Suit 2025'!I10</f>
        <v>53</v>
      </c>
      <c r="H11" s="185">
        <f>'Suit 2025'!J10</f>
        <v>39</v>
      </c>
      <c r="I11" s="185">
        <f>'Suit 2025'!K10</f>
        <v>58</v>
      </c>
      <c r="J11" s="185">
        <f>'Suit 2025'!L10</f>
        <v>82</v>
      </c>
      <c r="K11" s="185">
        <f>'Suit 2025'!M10</f>
        <v>62</v>
      </c>
      <c r="L11" s="185">
        <f>'Suit 2025'!N10</f>
        <v>77</v>
      </c>
      <c r="M11" s="185">
        <f>'Suit 2025'!O10</f>
        <v>124</v>
      </c>
      <c r="N11" s="185">
        <f>'Suit 2025'!P10</f>
        <v>57</v>
      </c>
      <c r="O11" s="185">
        <f>'Suit 2025'!Q10</f>
        <v>52</v>
      </c>
      <c r="P11" s="186">
        <f>SUM(D11:O11)</f>
        <v>784</v>
      </c>
    </row>
    <row r="12" spans="1:17" ht="18.75" customHeight="1" thickBot="1" x14ac:dyDescent="0.3">
      <c r="A12" s="187"/>
      <c r="B12" s="202"/>
      <c r="C12" s="190"/>
      <c r="D12" s="191"/>
      <c r="E12" s="191"/>
      <c r="F12" s="191"/>
      <c r="G12" s="191"/>
      <c r="H12" s="191"/>
      <c r="I12" s="191"/>
      <c r="J12" s="191"/>
      <c r="K12" s="191">
        <v>2</v>
      </c>
      <c r="L12" s="191"/>
      <c r="M12" s="191"/>
      <c r="N12" s="191"/>
      <c r="O12" s="191"/>
      <c r="P12" s="192"/>
    </row>
    <row r="13" spans="1:17" ht="40.5" customHeight="1" thickBot="1" x14ac:dyDescent="0.3">
      <c r="A13" s="306">
        <v>2</v>
      </c>
      <c r="B13" s="317" t="s">
        <v>9</v>
      </c>
      <c r="C13" s="188" t="s">
        <v>79</v>
      </c>
      <c r="D13" s="193">
        <f>'Suit 2025'!F12</f>
        <v>4059</v>
      </c>
      <c r="E13" s="193">
        <f>'Suit 2025'!G12</f>
        <v>3918</v>
      </c>
      <c r="F13" s="193">
        <f>'Suit 2025'!H12</f>
        <v>4506</v>
      </c>
      <c r="G13" s="193">
        <f>'Suit 2025'!I12</f>
        <v>4245</v>
      </c>
      <c r="H13" s="193">
        <f>'Suit 2025'!J12</f>
        <v>4348</v>
      </c>
      <c r="I13" s="193">
        <f>'Suit 2025'!K12</f>
        <v>4017</v>
      </c>
      <c r="J13" s="193">
        <f>'Suit 2025'!L12</f>
        <v>4450</v>
      </c>
      <c r="K13" s="193">
        <f>'Suit 2025'!M12</f>
        <v>4272</v>
      </c>
      <c r="L13" s="193">
        <f>'Suit 2025'!N12</f>
        <v>3623</v>
      </c>
      <c r="M13" s="193">
        <f>'Suit 2025'!O12</f>
        <v>3843</v>
      </c>
      <c r="N13" s="193">
        <f>'Suit 2025'!P12</f>
        <v>3732</v>
      </c>
      <c r="O13" s="193">
        <f>'Suit 2025'!Q12</f>
        <v>3283</v>
      </c>
      <c r="P13" s="133">
        <f t="shared" ref="P13:P38" si="0">SUM(D13:O13)</f>
        <v>48296</v>
      </c>
    </row>
    <row r="14" spans="1:17" ht="40.5" customHeight="1" thickBot="1" x14ac:dyDescent="0.3">
      <c r="A14" s="307"/>
      <c r="B14" s="318"/>
      <c r="C14" s="189" t="s">
        <v>55</v>
      </c>
      <c r="D14" s="185">
        <f>'Suit 2025'!F13</f>
        <v>6</v>
      </c>
      <c r="E14" s="185">
        <f>'Suit 2025'!G13</f>
        <v>10</v>
      </c>
      <c r="F14" s="185">
        <f>'Suit 2025'!H13</f>
        <v>13</v>
      </c>
      <c r="G14" s="185">
        <f>'Suit 2025'!I13</f>
        <v>14</v>
      </c>
      <c r="H14" s="185">
        <f>'Suit 2025'!J13</f>
        <v>4</v>
      </c>
      <c r="I14" s="185">
        <f>'Suit 2025'!K13</f>
        <v>18</v>
      </c>
      <c r="J14" s="185">
        <f>'Suit 2025'!L13</f>
        <v>10</v>
      </c>
      <c r="K14" s="185">
        <f>'Suit 2025'!M13</f>
        <v>4</v>
      </c>
      <c r="L14" s="185">
        <f>'Suit 2025'!N13</f>
        <v>3</v>
      </c>
      <c r="M14" s="185">
        <f>'Suit 2025'!O13</f>
        <v>7</v>
      </c>
      <c r="N14" s="185">
        <f>'Suit 2025'!P13</f>
        <v>4</v>
      </c>
      <c r="O14" s="185">
        <f>'Suit 2025'!Q13</f>
        <v>9</v>
      </c>
      <c r="P14" s="186">
        <f>SUM(D14:O14)</f>
        <v>102</v>
      </c>
    </row>
    <row r="15" spans="1:17" ht="18.75" customHeight="1" thickBot="1" x14ac:dyDescent="0.3">
      <c r="A15" s="187"/>
      <c r="B15" s="202"/>
      <c r="C15" s="190"/>
      <c r="D15" s="191"/>
      <c r="E15" s="191"/>
      <c r="F15" s="191"/>
      <c r="G15" s="191"/>
      <c r="H15" s="191"/>
      <c r="I15" s="191"/>
      <c r="J15" s="191"/>
      <c r="K15" s="191"/>
      <c r="L15" s="191"/>
      <c r="M15" s="191"/>
      <c r="N15" s="191"/>
      <c r="O15" s="191"/>
      <c r="P15" s="192"/>
    </row>
    <row r="16" spans="1:17" ht="40.5" customHeight="1" thickBot="1" x14ac:dyDescent="0.3">
      <c r="A16" s="306">
        <v>3</v>
      </c>
      <c r="B16" s="325" t="s">
        <v>10</v>
      </c>
      <c r="C16" s="188" t="s">
        <v>79</v>
      </c>
      <c r="D16" s="184">
        <f>'Suit 2025'!F15</f>
        <v>85</v>
      </c>
      <c r="E16" s="184">
        <f>'Suit 2025'!G15</f>
        <v>104</v>
      </c>
      <c r="F16" s="184">
        <f>'Suit 2025'!H15</f>
        <v>109</v>
      </c>
      <c r="G16" s="184">
        <f>'Suit 2025'!I15</f>
        <v>89</v>
      </c>
      <c r="H16" s="184">
        <f>'Suit 2025'!J15</f>
        <v>95</v>
      </c>
      <c r="I16" s="184">
        <f>'Suit 2025'!K15</f>
        <v>114</v>
      </c>
      <c r="J16" s="184">
        <f>'Suit 2025'!L15</f>
        <v>112</v>
      </c>
      <c r="K16" s="184">
        <f>'Suit 2025'!M15</f>
        <v>95</v>
      </c>
      <c r="L16" s="184">
        <f>'Suit 2025'!N15</f>
        <v>80</v>
      </c>
      <c r="M16" s="184">
        <f>'Suit 2025'!O15</f>
        <v>83</v>
      </c>
      <c r="N16" s="184">
        <f>'Suit 2025'!P15</f>
        <v>84</v>
      </c>
      <c r="O16" s="184">
        <f>'Suit 2025'!Q15</f>
        <v>91</v>
      </c>
      <c r="P16" s="194">
        <f t="shared" si="0"/>
        <v>1141</v>
      </c>
      <c r="Q16" s="257"/>
    </row>
    <row r="17" spans="1:17" ht="40.5" customHeight="1" thickBot="1" x14ac:dyDescent="0.3">
      <c r="A17" s="307"/>
      <c r="B17" s="320"/>
      <c r="C17" s="189" t="s">
        <v>55</v>
      </c>
      <c r="D17" s="185">
        <f>'Suit 2025'!F16</f>
        <v>0</v>
      </c>
      <c r="E17" s="185">
        <f>'Suit 2025'!G16</f>
        <v>0</v>
      </c>
      <c r="F17" s="185">
        <f>'Suit 2025'!H16</f>
        <v>0</v>
      </c>
      <c r="G17" s="185">
        <f>'Suit 2025'!I16</f>
        <v>0</v>
      </c>
      <c r="H17" s="185">
        <f>'Suit 2025'!J16</f>
        <v>0</v>
      </c>
      <c r="I17" s="185">
        <f>'Suit 2025'!K16</f>
        <v>0</v>
      </c>
      <c r="J17" s="185">
        <f>'Suit 2025'!L16</f>
        <v>0</v>
      </c>
      <c r="K17" s="185">
        <f>'Suit 2025'!M16</f>
        <v>0</v>
      </c>
      <c r="L17" s="185">
        <f>'Suit 2025'!N16</f>
        <v>0</v>
      </c>
      <c r="M17" s="185">
        <f>'Suit 2025'!O16</f>
        <v>0</v>
      </c>
      <c r="N17" s="185">
        <f>'Suit 2025'!P16</f>
        <v>0</v>
      </c>
      <c r="O17" s="185">
        <f>'Suit 2025'!Q16</f>
        <v>0</v>
      </c>
      <c r="P17" s="186">
        <f>SUM(D17:O17)</f>
        <v>0</v>
      </c>
      <c r="Q17" s="257"/>
    </row>
    <row r="18" spans="1:17" ht="18.75" customHeight="1" thickBot="1" x14ac:dyDescent="0.3">
      <c r="A18" s="187"/>
      <c r="B18" s="202"/>
      <c r="C18" s="190"/>
      <c r="D18" s="191"/>
      <c r="E18" s="191"/>
      <c r="F18" s="191"/>
      <c r="G18" s="191"/>
      <c r="H18" s="191"/>
      <c r="I18" s="191"/>
      <c r="J18" s="191"/>
      <c r="K18" s="191"/>
      <c r="L18" s="191"/>
      <c r="M18" s="191"/>
      <c r="N18" s="191"/>
      <c r="O18" s="191"/>
      <c r="P18" s="192"/>
    </row>
    <row r="19" spans="1:17" ht="40.5" customHeight="1" thickBot="1" x14ac:dyDescent="0.3">
      <c r="A19" s="306">
        <v>4</v>
      </c>
      <c r="B19" s="317" t="s">
        <v>11</v>
      </c>
      <c r="C19" s="188" t="s">
        <v>79</v>
      </c>
      <c r="D19" s="184">
        <f>'Suit 2025'!F18</f>
        <v>7369</v>
      </c>
      <c r="E19" s="184">
        <f>'Suit 2025'!G18</f>
        <v>7992</v>
      </c>
      <c r="F19" s="184">
        <f>'Suit 2025'!H18</f>
        <v>6458</v>
      </c>
      <c r="G19" s="184">
        <f>'Suit 2025'!I18</f>
        <v>5232</v>
      </c>
      <c r="H19" s="184">
        <f>'Suit 2025'!J18</f>
        <v>4156</v>
      </c>
      <c r="I19" s="184">
        <f>'Suit 2025'!K18</f>
        <v>3619</v>
      </c>
      <c r="J19" s="184">
        <f>'Suit 2025'!L18</f>
        <v>5023</v>
      </c>
      <c r="K19" s="184">
        <f>'Suit 2025'!M18</f>
        <v>4302</v>
      </c>
      <c r="L19" s="184">
        <f>'Suit 2025'!N18</f>
        <v>4607</v>
      </c>
      <c r="M19" s="184">
        <f>'Suit 2025'!O18</f>
        <v>4633</v>
      </c>
      <c r="N19" s="184">
        <f>'Suit 2025'!P18</f>
        <v>3960</v>
      </c>
      <c r="O19" s="184">
        <f>'Suit 2025'!Q18</f>
        <v>3806</v>
      </c>
      <c r="P19" s="133">
        <f t="shared" si="0"/>
        <v>61157</v>
      </c>
    </row>
    <row r="20" spans="1:17" ht="40.5" customHeight="1" thickBot="1" x14ac:dyDescent="0.3">
      <c r="A20" s="307"/>
      <c r="B20" s="318"/>
      <c r="C20" s="189" t="s">
        <v>55</v>
      </c>
      <c r="D20" s="185">
        <f>'Suit 2025'!F19</f>
        <v>0</v>
      </c>
      <c r="E20" s="185">
        <f>'Suit 2025'!G19</f>
        <v>0</v>
      </c>
      <c r="F20" s="185">
        <f>'Suit 2025'!H19</f>
        <v>0</v>
      </c>
      <c r="G20" s="185">
        <f>'Suit 2025'!I19</f>
        <v>4</v>
      </c>
      <c r="H20" s="185">
        <f>'Suit 2025'!J19</f>
        <v>1</v>
      </c>
      <c r="I20" s="185">
        <f>'Suit 2025'!K19</f>
        <v>0</v>
      </c>
      <c r="J20" s="185">
        <f>'Suit 2025'!L19</f>
        <v>0</v>
      </c>
      <c r="K20" s="185">
        <f>'Suit 2025'!M19</f>
        <v>0</v>
      </c>
      <c r="L20" s="185">
        <f>'Suit 2025'!N19</f>
        <v>0</v>
      </c>
      <c r="M20" s="185">
        <f>'Suit 2025'!O19</f>
        <v>0</v>
      </c>
      <c r="N20" s="185">
        <f>'Suit 2025'!P19</f>
        <v>0</v>
      </c>
      <c r="O20" s="185">
        <f>'Suit 2025'!Q19</f>
        <v>0</v>
      </c>
      <c r="P20" s="186">
        <f>SUM(D20:O20)</f>
        <v>5</v>
      </c>
    </row>
    <row r="21" spans="1:17" ht="18.75" customHeight="1" thickBot="1" x14ac:dyDescent="0.3">
      <c r="A21" s="187"/>
      <c r="B21" s="202"/>
      <c r="C21" s="190"/>
      <c r="D21" s="191"/>
      <c r="E21" s="191"/>
      <c r="F21" s="191"/>
      <c r="G21" s="191"/>
      <c r="H21" s="191"/>
      <c r="I21" s="191"/>
      <c r="J21" s="191"/>
      <c r="K21" s="191"/>
      <c r="L21" s="191"/>
      <c r="M21" s="191"/>
      <c r="N21" s="191"/>
      <c r="O21" s="191"/>
      <c r="P21" s="192"/>
    </row>
    <row r="22" spans="1:17" ht="40.5" customHeight="1" thickBot="1" x14ac:dyDescent="0.3">
      <c r="A22" s="306">
        <v>5</v>
      </c>
      <c r="B22" s="319" t="s">
        <v>12</v>
      </c>
      <c r="C22" s="188" t="s">
        <v>79</v>
      </c>
      <c r="D22" s="195">
        <f>'Suit 2025'!F22</f>
        <v>126</v>
      </c>
      <c r="E22" s="195">
        <f>'Suit 2025'!G22</f>
        <v>163</v>
      </c>
      <c r="F22" s="195">
        <f>'Suit 2025'!H22</f>
        <v>76</v>
      </c>
      <c r="G22" s="195">
        <f>'Suit 2025'!I22</f>
        <v>81</v>
      </c>
      <c r="H22" s="195">
        <f>'Suit 2025'!J22</f>
        <v>153</v>
      </c>
      <c r="I22" s="195">
        <f>'Suit 2025'!K22</f>
        <v>40</v>
      </c>
      <c r="J22" s="195">
        <f>'Suit 2025'!L22</f>
        <v>53</v>
      </c>
      <c r="K22" s="195">
        <f>'Suit 2025'!M22</f>
        <v>104</v>
      </c>
      <c r="L22" s="195">
        <f>'Suit 2025'!N22</f>
        <v>125</v>
      </c>
      <c r="M22" s="195">
        <f>'Suit 2025'!O22</f>
        <v>146</v>
      </c>
      <c r="N22" s="195">
        <f>'Suit 2025'!P22</f>
        <v>102</v>
      </c>
      <c r="O22" s="195">
        <f>'Suit 2025'!Q22</f>
        <v>82</v>
      </c>
      <c r="P22" s="194">
        <f t="shared" si="0"/>
        <v>1251</v>
      </c>
    </row>
    <row r="23" spans="1:17" ht="40.5" customHeight="1" thickBot="1" x14ac:dyDescent="0.3">
      <c r="A23" s="307"/>
      <c r="B23" s="320"/>
      <c r="C23" s="189" t="s">
        <v>55</v>
      </c>
      <c r="D23" s="185">
        <f>'Suit 2025'!F23</f>
        <v>3</v>
      </c>
      <c r="E23" s="185">
        <f>'Suit 2025'!G23</f>
        <v>6</v>
      </c>
      <c r="F23" s="185">
        <f>'Suit 2025'!H23</f>
        <v>9</v>
      </c>
      <c r="G23" s="185">
        <f>'Suit 2025'!I23</f>
        <v>8</v>
      </c>
      <c r="H23" s="185">
        <f>'Suit 2025'!J23</f>
        <v>5</v>
      </c>
      <c r="I23" s="185">
        <f>'Suit 2025'!K23</f>
        <v>2</v>
      </c>
      <c r="J23" s="185">
        <f>'Suit 2025'!L23</f>
        <v>10</v>
      </c>
      <c r="K23" s="185">
        <f>'Suit 2025'!M23</f>
        <v>6</v>
      </c>
      <c r="L23" s="185">
        <f>'Suit 2025'!N23</f>
        <v>0</v>
      </c>
      <c r="M23" s="185">
        <f>'Suit 2025'!O23</f>
        <v>4</v>
      </c>
      <c r="N23" s="185">
        <f>'Suit 2025'!P23</f>
        <v>4</v>
      </c>
      <c r="O23" s="185">
        <f>'Suit 2025'!Q23</f>
        <v>1</v>
      </c>
      <c r="P23" s="186">
        <f t="shared" si="0"/>
        <v>58</v>
      </c>
    </row>
    <row r="24" spans="1:17" ht="18.75" customHeight="1" thickBot="1" x14ac:dyDescent="0.3">
      <c r="A24" s="187"/>
      <c r="B24" s="202"/>
      <c r="C24" s="190"/>
      <c r="D24" s="191"/>
      <c r="E24" s="191"/>
      <c r="F24" s="191"/>
      <c r="G24" s="191"/>
      <c r="H24" s="191"/>
      <c r="I24" s="191"/>
      <c r="J24" s="191"/>
      <c r="K24" s="191"/>
      <c r="L24" s="191"/>
      <c r="M24" s="191"/>
      <c r="N24" s="191"/>
      <c r="O24" s="191"/>
      <c r="P24" s="192"/>
    </row>
    <row r="25" spans="1:17" ht="40.5" customHeight="1" thickBot="1" x14ac:dyDescent="0.3">
      <c r="A25" s="306">
        <v>6</v>
      </c>
      <c r="B25" s="321" t="s">
        <v>13</v>
      </c>
      <c r="C25" s="188" t="s">
        <v>79</v>
      </c>
      <c r="D25" s="196">
        <f>'Suit 2025'!F26</f>
        <v>675</v>
      </c>
      <c r="E25" s="196">
        <f>'Suit 2025'!G26</f>
        <v>657</v>
      </c>
      <c r="F25" s="196">
        <f>'Suit 2025'!H26</f>
        <v>619</v>
      </c>
      <c r="G25" s="196">
        <f>'Suit 2025'!I26</f>
        <v>499</v>
      </c>
      <c r="H25" s="196">
        <f>'Suit 2025'!J26</f>
        <v>513</v>
      </c>
      <c r="I25" s="196">
        <f>'Suit 2025'!K26</f>
        <v>475</v>
      </c>
      <c r="J25" s="196">
        <f>'Suit 2025'!L26</f>
        <v>736</v>
      </c>
      <c r="K25" s="196">
        <f>'Suit 2025'!M26</f>
        <v>506</v>
      </c>
      <c r="L25" s="196">
        <f>'Suit 2025'!N26</f>
        <v>724</v>
      </c>
      <c r="M25" s="196">
        <f>'Suit 2025'!O26</f>
        <v>587</v>
      </c>
      <c r="N25" s="196">
        <f>'Suit 2025'!P26</f>
        <v>633</v>
      </c>
      <c r="O25" s="196">
        <f>'Suit 2025'!Q26</f>
        <v>666</v>
      </c>
      <c r="P25" s="194">
        <f t="shared" si="0"/>
        <v>7290</v>
      </c>
    </row>
    <row r="26" spans="1:17" ht="40.5" customHeight="1" thickBot="1" x14ac:dyDescent="0.3">
      <c r="A26" s="307"/>
      <c r="B26" s="322"/>
      <c r="C26" s="189" t="s">
        <v>55</v>
      </c>
      <c r="D26" s="185">
        <f>'Suit 2025'!F27</f>
        <v>0</v>
      </c>
      <c r="E26" s="185">
        <f>'Suit 2025'!G27</f>
        <v>0</v>
      </c>
      <c r="F26" s="185">
        <f>'Suit 2025'!H27</f>
        <v>0</v>
      </c>
      <c r="G26" s="185">
        <f>'Suit 2025'!I27</f>
        <v>0</v>
      </c>
      <c r="H26" s="185">
        <f>'Suit 2025'!J27</f>
        <v>0</v>
      </c>
      <c r="I26" s="185">
        <f>'Suit 2025'!K27</f>
        <v>0</v>
      </c>
      <c r="J26" s="185">
        <f>'Suit 2025'!L27</f>
        <v>0</v>
      </c>
      <c r="K26" s="185">
        <f>'Suit 2025'!M27</f>
        <v>0</v>
      </c>
      <c r="L26" s="185">
        <f>'Suit 2025'!N27</f>
        <v>0</v>
      </c>
      <c r="M26" s="185">
        <f>'Suit 2025'!O27</f>
        <v>0</v>
      </c>
      <c r="N26" s="185">
        <f>'Suit 2025'!P27</f>
        <v>0</v>
      </c>
      <c r="O26" s="185">
        <f>'Suit 2025'!Q27</f>
        <v>0</v>
      </c>
      <c r="P26" s="186">
        <f t="shared" si="0"/>
        <v>0</v>
      </c>
    </row>
    <row r="27" spans="1:17" ht="18.75" customHeight="1" thickBot="1" x14ac:dyDescent="0.3">
      <c r="A27" s="187"/>
      <c r="B27" s="202"/>
      <c r="C27" s="190"/>
      <c r="D27" s="191"/>
      <c r="E27" s="191"/>
      <c r="F27" s="191"/>
      <c r="G27" s="191"/>
      <c r="H27" s="191"/>
      <c r="I27" s="191"/>
      <c r="J27" s="191"/>
      <c r="K27" s="191"/>
      <c r="L27" s="191"/>
      <c r="M27" s="191"/>
      <c r="N27" s="191"/>
      <c r="O27" s="191"/>
      <c r="P27" s="192"/>
    </row>
    <row r="28" spans="1:17" ht="40.5" customHeight="1" thickBot="1" x14ac:dyDescent="0.3">
      <c r="A28" s="306">
        <v>7</v>
      </c>
      <c r="B28" s="308" t="s">
        <v>14</v>
      </c>
      <c r="C28" s="188" t="s">
        <v>79</v>
      </c>
      <c r="D28" s="184">
        <f>'Suit 2025'!F29</f>
        <v>4865</v>
      </c>
      <c r="E28" s="184">
        <f>'Suit 2025'!G29</f>
        <v>4541</v>
      </c>
      <c r="F28" s="184">
        <f>'Suit 2025'!H29</f>
        <v>4478</v>
      </c>
      <c r="G28" s="184">
        <f>'Suit 2025'!I29</f>
        <v>4847</v>
      </c>
      <c r="H28" s="184">
        <f>'Suit 2025'!J29</f>
        <v>4914</v>
      </c>
      <c r="I28" s="184">
        <f>'Suit 2025'!K29</f>
        <v>4286</v>
      </c>
      <c r="J28" s="184">
        <f>'Suit 2025'!L29</f>
        <v>4928</v>
      </c>
      <c r="K28" s="184">
        <f>'Suit 2025'!M29</f>
        <v>3828</v>
      </c>
      <c r="L28" s="184">
        <f>'Suit 2025'!N29</f>
        <v>4877</v>
      </c>
      <c r="M28" s="184">
        <f>'Suit 2025'!O29</f>
        <v>4322</v>
      </c>
      <c r="N28" s="184">
        <f>'Suit 2025'!P29</f>
        <v>4316</v>
      </c>
      <c r="O28" s="184">
        <f>'Suit 2025'!Q29</f>
        <v>4194</v>
      </c>
      <c r="P28" s="133">
        <f>SUM(D28:O28)</f>
        <v>54396</v>
      </c>
    </row>
    <row r="29" spans="1:17" ht="40.5" customHeight="1" thickBot="1" x14ac:dyDescent="0.3">
      <c r="A29" s="307"/>
      <c r="B29" s="309"/>
      <c r="C29" s="189" t="s">
        <v>55</v>
      </c>
      <c r="D29" s="185">
        <f>'Suit 2025'!F30</f>
        <v>1</v>
      </c>
      <c r="E29" s="185">
        <f>'Suit 2025'!G30</f>
        <v>3</v>
      </c>
      <c r="F29" s="185">
        <f>'Suit 2025'!H30</f>
        <v>5</v>
      </c>
      <c r="G29" s="185">
        <f>'Suit 2025'!I30</f>
        <v>4</v>
      </c>
      <c r="H29" s="185">
        <f>'Suit 2025'!J30</f>
        <v>0</v>
      </c>
      <c r="I29" s="185">
        <f>'Suit 2025'!K30</f>
        <v>0</v>
      </c>
      <c r="J29" s="185">
        <f>'Suit 2025'!L30</f>
        <v>0</v>
      </c>
      <c r="K29" s="185">
        <f>'Suit 2025'!M30</f>
        <v>1</v>
      </c>
      <c r="L29" s="185">
        <f>'Suit 2025'!N30</f>
        <v>1</v>
      </c>
      <c r="M29" s="185">
        <f>'Suit 2025'!O30</f>
        <v>0</v>
      </c>
      <c r="N29" s="185">
        <f>'Suit 2025'!P30</f>
        <v>0</v>
      </c>
      <c r="O29" s="185">
        <f>'Suit 2025'!Q30</f>
        <v>0</v>
      </c>
      <c r="P29" s="186">
        <f t="shared" si="0"/>
        <v>15</v>
      </c>
    </row>
    <row r="30" spans="1:17" ht="18.75" customHeight="1" thickBot="1" x14ac:dyDescent="0.3">
      <c r="A30" s="187"/>
      <c r="B30" s="202"/>
      <c r="C30" s="190"/>
      <c r="D30" s="191"/>
      <c r="E30" s="191"/>
      <c r="F30" s="191"/>
      <c r="G30" s="191"/>
      <c r="H30" s="191"/>
      <c r="I30" s="191"/>
      <c r="J30" s="191"/>
      <c r="K30" s="191"/>
      <c r="L30" s="191"/>
      <c r="M30" s="191"/>
      <c r="N30" s="191"/>
      <c r="O30" s="191"/>
      <c r="P30" s="192"/>
    </row>
    <row r="31" spans="1:17" ht="40.5" customHeight="1" thickBot="1" x14ac:dyDescent="0.3">
      <c r="A31" s="306">
        <v>8</v>
      </c>
      <c r="B31" s="321" t="s">
        <v>15</v>
      </c>
      <c r="C31" s="188" t="s">
        <v>79</v>
      </c>
      <c r="D31" s="184">
        <f>'Suit 2025'!F32</f>
        <v>213</v>
      </c>
      <c r="E31" s="184">
        <f>'Suit 2025'!G32</f>
        <v>179</v>
      </c>
      <c r="F31" s="184">
        <f>'Suit 2025'!H32</f>
        <v>211</v>
      </c>
      <c r="G31" s="184">
        <f>'Suit 2025'!I32</f>
        <v>196</v>
      </c>
      <c r="H31" s="184">
        <f>'Suit 2025'!J32</f>
        <v>208</v>
      </c>
      <c r="I31" s="184">
        <f>'Suit 2025'!K32</f>
        <v>200</v>
      </c>
      <c r="J31" s="184">
        <f>'Suit 2025'!L32</f>
        <v>191</v>
      </c>
      <c r="K31" s="184">
        <f>'Suit 2025'!M32</f>
        <v>223</v>
      </c>
      <c r="L31" s="184">
        <f>'Suit 2025'!N32</f>
        <v>217</v>
      </c>
      <c r="M31" s="184">
        <f>'Suit 2025'!O32</f>
        <v>244</v>
      </c>
      <c r="N31" s="184">
        <f>'Suit 2025'!P32</f>
        <v>194</v>
      </c>
      <c r="O31" s="184">
        <f>'Suit 2025'!Q32</f>
        <v>171</v>
      </c>
      <c r="P31" s="194">
        <f t="shared" si="0"/>
        <v>2447</v>
      </c>
    </row>
    <row r="32" spans="1:17" ht="40.5" customHeight="1" thickBot="1" x14ac:dyDescent="0.3">
      <c r="A32" s="307"/>
      <c r="B32" s="322"/>
      <c r="C32" s="189" t="s">
        <v>55</v>
      </c>
      <c r="D32" s="185">
        <f>'Suit 2025'!F33</f>
        <v>1</v>
      </c>
      <c r="E32" s="185">
        <f>'Suit 2025'!G33</f>
        <v>0</v>
      </c>
      <c r="F32" s="185">
        <f>'Suit 2025'!H33</f>
        <v>0</v>
      </c>
      <c r="G32" s="185">
        <f>'Suit 2025'!I33</f>
        <v>0</v>
      </c>
      <c r="H32" s="185">
        <f>'Suit 2025'!J33</f>
        <v>0</v>
      </c>
      <c r="I32" s="185">
        <f>'Suit 2025'!K33</f>
        <v>0</v>
      </c>
      <c r="J32" s="185">
        <f>'Suit 2025'!L33</f>
        <v>0</v>
      </c>
      <c r="K32" s="185">
        <f>'Suit 2025'!M33</f>
        <v>0</v>
      </c>
      <c r="L32" s="185">
        <f>'Suit 2025'!N33</f>
        <v>0</v>
      </c>
      <c r="M32" s="185">
        <f>'Suit 2025'!O33</f>
        <v>0</v>
      </c>
      <c r="N32" s="185">
        <f>'Suit 2025'!P33</f>
        <v>0</v>
      </c>
      <c r="O32" s="185">
        <f>'Suit 2025'!Q33</f>
        <v>0</v>
      </c>
      <c r="P32" s="186">
        <f t="shared" si="0"/>
        <v>1</v>
      </c>
    </row>
    <row r="33" spans="1:16" ht="18.75" customHeight="1" thickBot="1" x14ac:dyDescent="0.3">
      <c r="A33" s="187"/>
      <c r="B33" s="202"/>
      <c r="C33" s="190"/>
      <c r="D33" s="191"/>
      <c r="E33" s="191"/>
      <c r="F33" s="191"/>
      <c r="G33" s="191"/>
      <c r="H33" s="191"/>
      <c r="I33" s="191"/>
      <c r="J33" s="191"/>
      <c r="K33" s="191"/>
      <c r="L33" s="191"/>
      <c r="M33" s="191"/>
      <c r="N33" s="191"/>
      <c r="O33" s="191"/>
      <c r="P33" s="192"/>
    </row>
    <row r="34" spans="1:16" ht="40.5" customHeight="1" thickBot="1" x14ac:dyDescent="0.3">
      <c r="A34" s="306">
        <v>9</v>
      </c>
      <c r="B34" s="326" t="s">
        <v>16</v>
      </c>
      <c r="C34" s="188" t="s">
        <v>80</v>
      </c>
      <c r="D34" s="197">
        <f>'Suit 2025'!F36</f>
        <v>1</v>
      </c>
      <c r="E34" s="197">
        <f>'Suit 2025'!G36</f>
        <v>0</v>
      </c>
      <c r="F34" s="197">
        <f>'Suit 2025'!H36</f>
        <v>0</v>
      </c>
      <c r="G34" s="197">
        <f>'Suit 2025'!I36</f>
        <v>0</v>
      </c>
      <c r="H34" s="197">
        <f>'Suit 2025'!J36</f>
        <v>0</v>
      </c>
      <c r="I34" s="197">
        <f>'Suit 2025'!K36</f>
        <v>0</v>
      </c>
      <c r="J34" s="197">
        <f>'Suit 2025'!L36</f>
        <v>0</v>
      </c>
      <c r="K34" s="197">
        <f>'Suit 2025'!M36</f>
        <v>0</v>
      </c>
      <c r="L34" s="197">
        <f>'Suit 2025'!N36</f>
        <v>0</v>
      </c>
      <c r="M34" s="197">
        <f>'Suit 2025'!O36</f>
        <v>0</v>
      </c>
      <c r="N34" s="197">
        <f>'Suit 2025'!P36</f>
        <v>0</v>
      </c>
      <c r="O34" s="197">
        <f>'Suit 2025'!Q36</f>
        <v>0</v>
      </c>
      <c r="P34" s="194">
        <f>SUM(D34:O34)</f>
        <v>1</v>
      </c>
    </row>
    <row r="35" spans="1:16" ht="40.5" customHeight="1" thickBot="1" x14ac:dyDescent="0.3">
      <c r="A35" s="307"/>
      <c r="B35" s="327"/>
      <c r="C35" s="189" t="s">
        <v>55</v>
      </c>
      <c r="D35" s="185">
        <f>'Suit 2025'!F37</f>
        <v>0</v>
      </c>
      <c r="E35" s="185">
        <f>'Suit 2025'!G37</f>
        <v>0</v>
      </c>
      <c r="F35" s="185">
        <f>'Suit 2025'!H37</f>
        <v>0</v>
      </c>
      <c r="G35" s="185">
        <f>'Suit 2025'!I37</f>
        <v>0</v>
      </c>
      <c r="H35" s="185">
        <f>'Suit 2025'!J37</f>
        <v>0</v>
      </c>
      <c r="I35" s="185">
        <f>'Suit 2025'!K37</f>
        <v>0</v>
      </c>
      <c r="J35" s="185">
        <f>'Suit 2025'!L37</f>
        <v>0</v>
      </c>
      <c r="K35" s="185">
        <f>'Suit 2025'!M37</f>
        <v>0</v>
      </c>
      <c r="L35" s="185">
        <f>'Suit 2025'!N37</f>
        <v>0</v>
      </c>
      <c r="M35" s="185">
        <f>'Suit 2025'!O37</f>
        <v>0</v>
      </c>
      <c r="N35" s="185">
        <f>'Suit 2025'!P37</f>
        <v>0</v>
      </c>
      <c r="O35" s="185">
        <f>'Suit 2025'!Q37</f>
        <v>0</v>
      </c>
      <c r="P35" s="186">
        <f>SUM(D35:O35)</f>
        <v>0</v>
      </c>
    </row>
    <row r="36" spans="1:16" ht="18.75" customHeight="1" thickBot="1" x14ac:dyDescent="0.3">
      <c r="A36" s="187"/>
      <c r="B36" s="202"/>
      <c r="C36" s="190"/>
      <c r="D36" s="191"/>
      <c r="E36" s="191"/>
      <c r="F36" s="191"/>
      <c r="G36" s="191"/>
      <c r="H36" s="191"/>
      <c r="I36" s="191"/>
      <c r="J36" s="191"/>
      <c r="K36" s="191"/>
      <c r="L36" s="191"/>
      <c r="M36" s="191"/>
      <c r="N36" s="191"/>
      <c r="O36" s="191"/>
      <c r="P36" s="192"/>
    </row>
    <row r="37" spans="1:16" ht="40.5" customHeight="1" thickBot="1" x14ac:dyDescent="0.3">
      <c r="A37" s="306">
        <v>10</v>
      </c>
      <c r="B37" s="321" t="s">
        <v>17</v>
      </c>
      <c r="C37" s="188" t="s">
        <v>79</v>
      </c>
      <c r="D37" s="198">
        <f>'Suit 2025'!F40</f>
        <v>660</v>
      </c>
      <c r="E37" s="198">
        <f>'Suit 2025'!G40</f>
        <v>643</v>
      </c>
      <c r="F37" s="198">
        <f>'Suit 2025'!H40</f>
        <v>635</v>
      </c>
      <c r="G37" s="198">
        <f>'Suit 2025'!I40</f>
        <v>596</v>
      </c>
      <c r="H37" s="198">
        <f>'Suit 2025'!J40</f>
        <v>580</v>
      </c>
      <c r="I37" s="198">
        <f>'Suit 2025'!K40</f>
        <v>535</v>
      </c>
      <c r="J37" s="198">
        <f>'Suit 2025'!L40</f>
        <v>683</v>
      </c>
      <c r="K37" s="198">
        <f>'Suit 2025'!M40</f>
        <v>595</v>
      </c>
      <c r="L37" s="198">
        <f>'Suit 2025'!N40</f>
        <v>673</v>
      </c>
      <c r="M37" s="198">
        <f>'Suit 2025'!O40</f>
        <v>704</v>
      </c>
      <c r="N37" s="198">
        <f>'Suit 2025'!P40</f>
        <v>672</v>
      </c>
      <c r="O37" s="198">
        <f>'Suit 2025'!Q40</f>
        <v>692</v>
      </c>
      <c r="P37" s="194">
        <f t="shared" si="0"/>
        <v>7668</v>
      </c>
    </row>
    <row r="38" spans="1:16" ht="40.5" customHeight="1" thickBot="1" x14ac:dyDescent="0.3">
      <c r="A38" s="307"/>
      <c r="B38" s="322"/>
      <c r="C38" s="189" t="s">
        <v>55</v>
      </c>
      <c r="D38" s="185">
        <f>'Suit 2025'!F41</f>
        <v>0</v>
      </c>
      <c r="E38" s="185">
        <f>'Suit 2025'!G41</f>
        <v>0</v>
      </c>
      <c r="F38" s="185">
        <f>'Suit 2025'!H41</f>
        <v>1</v>
      </c>
      <c r="G38" s="185">
        <f>'Suit 2025'!I41</f>
        <v>0</v>
      </c>
      <c r="H38" s="185">
        <f>'Suit 2025'!J41</f>
        <v>1</v>
      </c>
      <c r="I38" s="185">
        <f>'Suit 2025'!K41</f>
        <v>0</v>
      </c>
      <c r="J38" s="185">
        <f>'Suit 2025'!L41</f>
        <v>5</v>
      </c>
      <c r="K38" s="185">
        <f>'Suit 2025'!M41</f>
        <v>4</v>
      </c>
      <c r="L38" s="185">
        <f>'Suit 2025'!N41</f>
        <v>0</v>
      </c>
      <c r="M38" s="185">
        <f>'Suit 2025'!O41</f>
        <v>1</v>
      </c>
      <c r="N38" s="185">
        <f>'Suit 2025'!P41</f>
        <v>3</v>
      </c>
      <c r="O38" s="185">
        <f>'Suit 2025'!Q41</f>
        <v>0</v>
      </c>
      <c r="P38" s="186">
        <f t="shared" si="0"/>
        <v>15</v>
      </c>
    </row>
    <row r="39" spans="1:16" ht="18.75" customHeight="1" thickBot="1" x14ac:dyDescent="0.3">
      <c r="A39" s="187"/>
      <c r="B39" s="202"/>
      <c r="C39" s="190"/>
      <c r="D39" s="191"/>
      <c r="E39" s="191"/>
      <c r="F39" s="191"/>
      <c r="G39" s="191"/>
      <c r="H39" s="191"/>
      <c r="I39" s="191"/>
      <c r="J39" s="191"/>
      <c r="K39" s="191"/>
      <c r="L39" s="191"/>
      <c r="M39" s="191"/>
      <c r="N39" s="191"/>
      <c r="O39" s="191"/>
      <c r="P39" s="192"/>
    </row>
    <row r="40" spans="1:16" ht="40.5" customHeight="1" thickBot="1" x14ac:dyDescent="0.3">
      <c r="A40" s="306">
        <v>11</v>
      </c>
      <c r="B40" s="308" t="s">
        <v>57</v>
      </c>
      <c r="C40" s="188" t="s">
        <v>79</v>
      </c>
      <c r="D40" s="198">
        <f>'Suit 2025'!F46</f>
        <v>427</v>
      </c>
      <c r="E40" s="198">
        <f>'Suit 2025'!G46</f>
        <v>262</v>
      </c>
      <c r="F40" s="198">
        <f>'Suit 2025'!H46</f>
        <v>173</v>
      </c>
      <c r="G40" s="198">
        <f>'Suit 2025'!I46</f>
        <v>341</v>
      </c>
      <c r="H40" s="198">
        <f>'Suit 2025'!J46</f>
        <v>591</v>
      </c>
      <c r="I40" s="198">
        <f>'Suit 2025'!K46</f>
        <v>761</v>
      </c>
      <c r="J40" s="198">
        <f>'Suit 2025'!L46</f>
        <v>868</v>
      </c>
      <c r="K40" s="198">
        <f>'Suit 2025'!M46</f>
        <v>557</v>
      </c>
      <c r="L40" s="198">
        <f>'Suit 2025'!N46</f>
        <v>658</v>
      </c>
      <c r="M40" s="198">
        <f>'Suit 2025'!O46</f>
        <v>528</v>
      </c>
      <c r="N40" s="198">
        <f>'Suit 2025'!P46</f>
        <v>194</v>
      </c>
      <c r="O40" s="198">
        <f>'Suit 2025'!Q46</f>
        <v>202</v>
      </c>
      <c r="P40" s="133">
        <f t="shared" ref="P40:P41" si="1">SUM(D40:O40)</f>
        <v>5562</v>
      </c>
    </row>
    <row r="41" spans="1:16" ht="40.5" customHeight="1" thickBot="1" x14ac:dyDescent="0.3">
      <c r="A41" s="307"/>
      <c r="B41" s="309"/>
      <c r="C41" s="189" t="s">
        <v>55</v>
      </c>
      <c r="D41" s="185">
        <f>'Suit 2025'!F47</f>
        <v>0</v>
      </c>
      <c r="E41" s="185">
        <f>'Suit 2025'!G47</f>
        <v>0</v>
      </c>
      <c r="F41" s="185">
        <f>'Suit 2025'!H47</f>
        <v>0</v>
      </c>
      <c r="G41" s="185">
        <f>'Suit 2025'!I47</f>
        <v>0</v>
      </c>
      <c r="H41" s="185">
        <f>'Suit 2025'!J47</f>
        <v>0</v>
      </c>
      <c r="I41" s="185">
        <f>'Suit 2025'!K47</f>
        <v>1</v>
      </c>
      <c r="J41" s="185">
        <f>'Suit 2025'!L47</f>
        <v>0</v>
      </c>
      <c r="K41" s="185">
        <f>'Suit 2025'!M47</f>
        <v>0</v>
      </c>
      <c r="L41" s="185">
        <f>'Suit 2025'!N47</f>
        <v>0</v>
      </c>
      <c r="M41" s="185">
        <f>'Suit 2025'!O47</f>
        <v>0</v>
      </c>
      <c r="N41" s="185">
        <f>'Suit 2025'!P47</f>
        <v>0</v>
      </c>
      <c r="O41" s="185">
        <f>'Suit 2025'!Q47</f>
        <v>0</v>
      </c>
      <c r="P41" s="186">
        <f t="shared" si="1"/>
        <v>1</v>
      </c>
    </row>
    <row r="43" spans="1:16" ht="20.25" customHeight="1" thickBot="1" x14ac:dyDescent="0.3">
      <c r="D43" s="148"/>
      <c r="E43" s="148"/>
      <c r="F43" s="148"/>
      <c r="G43" s="148"/>
      <c r="H43" s="150"/>
      <c r="I43" s="150"/>
      <c r="J43" s="148"/>
      <c r="K43" s="148"/>
      <c r="L43" s="148"/>
      <c r="M43" s="148"/>
      <c r="N43" s="148"/>
      <c r="O43" s="149"/>
      <c r="P43" s="148"/>
    </row>
    <row r="44" spans="1:16" ht="34.5" thickBot="1" x14ac:dyDescent="0.55000000000000004">
      <c r="D44" s="310" t="s">
        <v>83</v>
      </c>
      <c r="E44" s="311"/>
      <c r="F44" s="311"/>
      <c r="G44" s="311"/>
      <c r="H44" s="311"/>
      <c r="I44" s="312"/>
      <c r="P44" s="127">
        <f>P10+P13+P16+P19+P22+P25+P28+P31+P37+P40</f>
        <v>253950</v>
      </c>
    </row>
    <row r="45" spans="1:16" ht="32.25" hidden="1" thickBot="1" x14ac:dyDescent="0.55000000000000004">
      <c r="D45" s="203"/>
      <c r="E45" s="203"/>
      <c r="F45" s="203"/>
      <c r="G45" s="203"/>
      <c r="H45" s="203"/>
      <c r="I45" s="203"/>
    </row>
    <row r="46" spans="1:16" ht="34.5" thickBot="1" x14ac:dyDescent="0.55000000000000004">
      <c r="D46" s="310" t="s">
        <v>84</v>
      </c>
      <c r="E46" s="311"/>
      <c r="F46" s="311"/>
      <c r="G46" s="311"/>
      <c r="H46" s="311"/>
      <c r="I46" s="312"/>
      <c r="P46" s="127">
        <f>P34</f>
        <v>1</v>
      </c>
    </row>
    <row r="47" spans="1:16" ht="32.25" hidden="1" thickBot="1" x14ac:dyDescent="0.55000000000000004">
      <c r="D47" s="203"/>
      <c r="E47" s="203"/>
      <c r="F47" s="203"/>
      <c r="G47" s="203"/>
      <c r="H47" s="203"/>
      <c r="I47" s="203"/>
    </row>
    <row r="48" spans="1:16" ht="34.5" thickBot="1" x14ac:dyDescent="0.55000000000000004">
      <c r="D48" s="310" t="s">
        <v>82</v>
      </c>
      <c r="E48" s="311"/>
      <c r="F48" s="311"/>
      <c r="G48" s="311"/>
      <c r="H48" s="311"/>
      <c r="I48" s="312"/>
      <c r="P48" s="127">
        <f>P44+P46</f>
        <v>253951</v>
      </c>
    </row>
    <row r="49" spans="4:16" ht="32.25" hidden="1" thickBot="1" x14ac:dyDescent="0.55000000000000004">
      <c r="D49" s="203"/>
      <c r="E49" s="203"/>
      <c r="F49" s="203"/>
      <c r="G49" s="203"/>
      <c r="H49" s="203"/>
      <c r="I49" s="203"/>
    </row>
    <row r="50" spans="4:16" ht="34.5" thickBot="1" x14ac:dyDescent="0.55000000000000004">
      <c r="D50" s="313" t="s">
        <v>85</v>
      </c>
      <c r="E50" s="314"/>
      <c r="F50" s="314"/>
      <c r="G50" s="314"/>
      <c r="H50" s="314"/>
      <c r="I50" s="315"/>
      <c r="P50" s="127">
        <f>P11+P14+P17+P20+P23+P26+P29+P32+P35+P38+P41</f>
        <v>981</v>
      </c>
    </row>
    <row r="51" spans="4:16" ht="32.25" hidden="1" thickBot="1" x14ac:dyDescent="0.55000000000000004">
      <c r="D51" s="203"/>
      <c r="E51" s="203"/>
      <c r="F51" s="203"/>
      <c r="G51" s="203"/>
      <c r="H51" s="203"/>
      <c r="I51" s="203"/>
    </row>
    <row r="52" spans="4:16" ht="34.5" thickBot="1" x14ac:dyDescent="0.55000000000000004">
      <c r="D52" s="313" t="s">
        <v>86</v>
      </c>
      <c r="E52" s="314"/>
      <c r="F52" s="314"/>
      <c r="G52" s="314"/>
      <c r="H52" s="314"/>
      <c r="I52" s="315"/>
      <c r="P52" s="128">
        <f>P50/P48</f>
        <v>3.8629499391614917E-3</v>
      </c>
    </row>
  </sheetData>
  <mergeCells count="30">
    <mergeCell ref="A22:A23"/>
    <mergeCell ref="A25:A26"/>
    <mergeCell ref="B25:B26"/>
    <mergeCell ref="B16:B17"/>
    <mergeCell ref="B34:B35"/>
    <mergeCell ref="B28:B29"/>
    <mergeCell ref="B31:B32"/>
    <mergeCell ref="A28:A29"/>
    <mergeCell ref="A31:A32"/>
    <mergeCell ref="A34:A35"/>
    <mergeCell ref="A10:A11"/>
    <mergeCell ref="A13:A14"/>
    <mergeCell ref="A9:B9"/>
    <mergeCell ref="Q16:Q17"/>
    <mergeCell ref="B19:B20"/>
    <mergeCell ref="A16:A17"/>
    <mergeCell ref="A19:A20"/>
    <mergeCell ref="D48:I48"/>
    <mergeCell ref="D50:I50"/>
    <mergeCell ref="D52:I52"/>
    <mergeCell ref="B7:P7"/>
    <mergeCell ref="B13:B14"/>
    <mergeCell ref="B10:B11"/>
    <mergeCell ref="B22:B23"/>
    <mergeCell ref="B37:B38"/>
    <mergeCell ref="A40:A41"/>
    <mergeCell ref="B40:B41"/>
    <mergeCell ref="A37:A38"/>
    <mergeCell ref="D44:I44"/>
    <mergeCell ref="D46:I46"/>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5"/>
  <sheetViews>
    <sheetView showGridLines="0" workbookViewId="0">
      <selection activeCell="M21" sqref="M21"/>
    </sheetView>
  </sheetViews>
  <sheetFormatPr baseColWidth="10" defaultColWidth="9.28515625" defaultRowHeight="15" x14ac:dyDescent="0.25"/>
  <cols>
    <col min="1" max="1" width="56.28515625" customWidth="1"/>
    <col min="5" max="13" width="9.28515625" customWidth="1"/>
    <col min="14" max="14" width="11.42578125" customWidth="1"/>
  </cols>
  <sheetData>
    <row r="1" spans="1:15" ht="20.25" x14ac:dyDescent="0.25">
      <c r="A1" s="328" t="s">
        <v>98</v>
      </c>
      <c r="B1" s="330" t="s">
        <v>0</v>
      </c>
      <c r="C1" s="330"/>
      <c r="D1" s="330"/>
      <c r="E1" s="330"/>
      <c r="F1" s="330"/>
      <c r="G1" s="330"/>
      <c r="H1" s="330"/>
      <c r="I1" s="330"/>
      <c r="J1" s="330"/>
      <c r="K1" s="330"/>
      <c r="L1" s="330"/>
      <c r="M1" s="330"/>
      <c r="N1" s="330"/>
    </row>
    <row r="2" spans="1:15" x14ac:dyDescent="0.25">
      <c r="A2" s="329"/>
      <c r="B2" s="140" t="s">
        <v>87</v>
      </c>
      <c r="C2" s="140" t="s">
        <v>88</v>
      </c>
      <c r="D2" s="140" t="s">
        <v>89</v>
      </c>
      <c r="E2" s="140" t="s">
        <v>90</v>
      </c>
      <c r="F2" s="140" t="s">
        <v>91</v>
      </c>
      <c r="G2" s="140" t="s">
        <v>92</v>
      </c>
      <c r="H2" s="140" t="s">
        <v>93</v>
      </c>
      <c r="I2" s="140" t="s">
        <v>94</v>
      </c>
      <c r="J2" s="140" t="s">
        <v>95</v>
      </c>
      <c r="K2" s="140" t="s">
        <v>96</v>
      </c>
      <c r="L2" s="140" t="s">
        <v>99</v>
      </c>
      <c r="M2" s="140" t="s">
        <v>100</v>
      </c>
      <c r="N2" s="141" t="s">
        <v>82</v>
      </c>
    </row>
    <row r="3" spans="1:15" ht="21.75" thickBot="1" x14ac:dyDescent="0.3">
      <c r="A3" s="135" t="s">
        <v>20</v>
      </c>
      <c r="B3" s="136">
        <f>'consolidado para comite 2025'!D11</f>
        <v>50</v>
      </c>
      <c r="C3" s="136">
        <f>'consolidado para comite 2025'!E11</f>
        <v>57</v>
      </c>
      <c r="D3" s="136">
        <f>'consolidado para comite 2025'!F11</f>
        <v>73</v>
      </c>
      <c r="E3" s="136">
        <f>'consolidado para comite 2025'!G11</f>
        <v>53</v>
      </c>
      <c r="F3" s="136">
        <f>'consolidado para comite 2025'!H11</f>
        <v>39</v>
      </c>
      <c r="G3" s="136">
        <f>'consolidado para comite 2025'!I11</f>
        <v>58</v>
      </c>
      <c r="H3" s="136">
        <f>'consolidado para comite 2025'!J11</f>
        <v>82</v>
      </c>
      <c r="I3" s="136">
        <f>'consolidado para comite 2025'!K11</f>
        <v>62</v>
      </c>
      <c r="J3" s="136">
        <f>'consolidado para comite 2025'!L11</f>
        <v>77</v>
      </c>
      <c r="K3" s="136">
        <f>'consolidado para comite 2025'!M11</f>
        <v>124</v>
      </c>
      <c r="L3" s="136">
        <f>'consolidado para comite 2025'!N11</f>
        <v>57</v>
      </c>
      <c r="M3" s="136">
        <f>'consolidado para comite 2025'!O11</f>
        <v>52</v>
      </c>
      <c r="N3" s="137">
        <f>SUM(B3:M3)</f>
        <v>784</v>
      </c>
      <c r="O3" t="s">
        <v>112</v>
      </c>
    </row>
    <row r="4" spans="1:15" ht="21.75" thickBot="1" x14ac:dyDescent="0.3">
      <c r="A4" s="135" t="s">
        <v>9</v>
      </c>
      <c r="B4" s="136">
        <f>'consolidado para comite 2025'!D14</f>
        <v>6</v>
      </c>
      <c r="C4" s="136">
        <f>'consolidado para comite 2025'!E14</f>
        <v>10</v>
      </c>
      <c r="D4" s="136">
        <f>'consolidado para comite 2025'!F14</f>
        <v>13</v>
      </c>
      <c r="E4" s="136">
        <f>'consolidado para comite 2025'!G14</f>
        <v>14</v>
      </c>
      <c r="F4" s="136">
        <f>'consolidado para comite 2025'!H14</f>
        <v>4</v>
      </c>
      <c r="G4" s="136">
        <f>'consolidado para comite 2025'!I14</f>
        <v>18</v>
      </c>
      <c r="H4" s="136">
        <f>'consolidado para comite 2025'!J14</f>
        <v>10</v>
      </c>
      <c r="I4" s="136">
        <f>'consolidado para comite 2025'!K14</f>
        <v>4</v>
      </c>
      <c r="J4" s="136">
        <f>'consolidado para comite 2025'!L14</f>
        <v>3</v>
      </c>
      <c r="K4" s="136">
        <f>'consolidado para comite 2025'!M14</f>
        <v>7</v>
      </c>
      <c r="L4" s="136">
        <f>'consolidado para comite 2025'!N14</f>
        <v>4</v>
      </c>
      <c r="M4" s="136">
        <f>'consolidado para comite 2025'!O14</f>
        <v>9</v>
      </c>
      <c r="N4" s="137">
        <f t="shared" ref="N4:N12" si="0">SUM(B4:M4)</f>
        <v>102</v>
      </c>
    </row>
    <row r="5" spans="1:15" ht="21.75" thickBot="1" x14ac:dyDescent="0.3">
      <c r="A5" s="135" t="s">
        <v>10</v>
      </c>
      <c r="B5" s="136">
        <f>'consolidado para comite 2025'!D17</f>
        <v>0</v>
      </c>
      <c r="C5" s="136">
        <f>'consolidado para comite 2025'!E17</f>
        <v>0</v>
      </c>
      <c r="D5" s="136">
        <f>'consolidado para comite 2025'!F17</f>
        <v>0</v>
      </c>
      <c r="E5" s="136">
        <f>'consolidado para comite 2025'!G17</f>
        <v>0</v>
      </c>
      <c r="F5" s="136">
        <f>'consolidado para comite 2025'!H17</f>
        <v>0</v>
      </c>
      <c r="G5" s="136">
        <f>'consolidado para comite 2025'!I17</f>
        <v>0</v>
      </c>
      <c r="H5" s="136">
        <f>'consolidado para comite 2025'!J17</f>
        <v>0</v>
      </c>
      <c r="I5" s="136">
        <f>'consolidado para comite 2025'!K17</f>
        <v>0</v>
      </c>
      <c r="J5" s="136">
        <f>'consolidado para comite 2025'!L17</f>
        <v>0</v>
      </c>
      <c r="K5" s="136">
        <f>'consolidado para comite 2025'!M17</f>
        <v>0</v>
      </c>
      <c r="L5" s="136">
        <f>'consolidado para comite 2025'!N17</f>
        <v>0</v>
      </c>
      <c r="M5" s="136">
        <f>'consolidado para comite 2025'!O17</f>
        <v>0</v>
      </c>
      <c r="N5" s="137">
        <f t="shared" si="0"/>
        <v>0</v>
      </c>
    </row>
    <row r="6" spans="1:15" ht="21.75" thickBot="1" x14ac:dyDescent="0.3">
      <c r="A6" s="135" t="s">
        <v>11</v>
      </c>
      <c r="B6" s="136">
        <f>'consolidado para comite 2025'!D20</f>
        <v>0</v>
      </c>
      <c r="C6" s="136">
        <f>'consolidado para comite 2025'!E20</f>
        <v>0</v>
      </c>
      <c r="D6" s="136">
        <f>'consolidado para comite 2025'!F20</f>
        <v>0</v>
      </c>
      <c r="E6" s="136">
        <f>'consolidado para comite 2025'!G20</f>
        <v>4</v>
      </c>
      <c r="F6" s="136">
        <f>'consolidado para comite 2025'!H20</f>
        <v>1</v>
      </c>
      <c r="G6" s="136">
        <f>'consolidado para comite 2025'!I20</f>
        <v>0</v>
      </c>
      <c r="H6" s="136">
        <f>'consolidado para comite 2025'!J20</f>
        <v>0</v>
      </c>
      <c r="I6" s="136">
        <f>'consolidado para comite 2025'!K20</f>
        <v>0</v>
      </c>
      <c r="J6" s="136">
        <f>'consolidado para comite 2025'!L20</f>
        <v>0</v>
      </c>
      <c r="K6" s="136">
        <f>'consolidado para comite 2025'!M20</f>
        <v>0</v>
      </c>
      <c r="L6" s="136">
        <f>'consolidado para comite 2025'!N20</f>
        <v>0</v>
      </c>
      <c r="M6" s="136">
        <f>'consolidado para comite 2025'!O20</f>
        <v>0</v>
      </c>
      <c r="N6" s="137">
        <f t="shared" si="0"/>
        <v>5</v>
      </c>
    </row>
    <row r="7" spans="1:15" ht="21.75" thickBot="1" x14ac:dyDescent="0.3">
      <c r="A7" s="135" t="s">
        <v>12</v>
      </c>
      <c r="B7" s="136">
        <f>'consolidado para comite 2025'!D23</f>
        <v>3</v>
      </c>
      <c r="C7" s="136">
        <f>'consolidado para comite 2025'!E23</f>
        <v>6</v>
      </c>
      <c r="D7" s="136">
        <f>'consolidado para comite 2025'!F23</f>
        <v>9</v>
      </c>
      <c r="E7" s="136">
        <f>'consolidado para comite 2025'!G23</f>
        <v>8</v>
      </c>
      <c r="F7" s="136">
        <f>'consolidado para comite 2025'!H23</f>
        <v>5</v>
      </c>
      <c r="G7" s="136">
        <f>'consolidado para comite 2025'!I23</f>
        <v>2</v>
      </c>
      <c r="H7" s="136">
        <f>'consolidado para comite 2025'!J23</f>
        <v>10</v>
      </c>
      <c r="I7" s="136">
        <f>'consolidado para comite 2025'!K23</f>
        <v>6</v>
      </c>
      <c r="J7" s="136">
        <f>'consolidado para comite 2025'!L23</f>
        <v>0</v>
      </c>
      <c r="K7" s="136">
        <f>'consolidado para comite 2025'!M23</f>
        <v>4</v>
      </c>
      <c r="L7" s="136">
        <f>'consolidado para comite 2025'!N23</f>
        <v>4</v>
      </c>
      <c r="M7" s="136">
        <f>'consolidado para comite 2025'!O23</f>
        <v>1</v>
      </c>
      <c r="N7" s="137">
        <f t="shared" si="0"/>
        <v>58</v>
      </c>
    </row>
    <row r="8" spans="1:15" ht="21.75" thickBot="1" x14ac:dyDescent="0.3">
      <c r="A8" s="135" t="s">
        <v>13</v>
      </c>
      <c r="B8" s="136">
        <f>'consolidado para comite 2025'!D26</f>
        <v>0</v>
      </c>
      <c r="C8" s="136">
        <f>'consolidado para comite 2025'!E26</f>
        <v>0</v>
      </c>
      <c r="D8" s="136">
        <f>'consolidado para comite 2025'!F26</f>
        <v>0</v>
      </c>
      <c r="E8" s="136">
        <f>'consolidado para comite 2025'!G26</f>
        <v>0</v>
      </c>
      <c r="F8" s="136">
        <f>'consolidado para comite 2025'!H26</f>
        <v>0</v>
      </c>
      <c r="G8" s="136">
        <f>'consolidado para comite 2025'!I26</f>
        <v>0</v>
      </c>
      <c r="H8" s="136">
        <f>'consolidado para comite 2025'!J26</f>
        <v>0</v>
      </c>
      <c r="I8" s="136">
        <f>'consolidado para comite 2025'!K26</f>
        <v>0</v>
      </c>
      <c r="J8" s="136">
        <f>'consolidado para comite 2025'!L26</f>
        <v>0</v>
      </c>
      <c r="K8" s="136">
        <f>'consolidado para comite 2025'!M26</f>
        <v>0</v>
      </c>
      <c r="L8" s="136">
        <f>'consolidado para comite 2025'!N26</f>
        <v>0</v>
      </c>
      <c r="M8" s="136">
        <f>'consolidado para comite 2025'!O26</f>
        <v>0</v>
      </c>
      <c r="N8" s="137">
        <f t="shared" si="0"/>
        <v>0</v>
      </c>
    </row>
    <row r="9" spans="1:15" ht="21.75" thickBot="1" x14ac:dyDescent="0.3">
      <c r="A9" s="135" t="s">
        <v>14</v>
      </c>
      <c r="B9" s="136">
        <f>'consolidado para comite 2025'!D29</f>
        <v>1</v>
      </c>
      <c r="C9" s="136">
        <f>'consolidado para comite 2025'!E29</f>
        <v>3</v>
      </c>
      <c r="D9" s="136">
        <f>'consolidado para comite 2025'!F29</f>
        <v>5</v>
      </c>
      <c r="E9" s="136">
        <f>'consolidado para comite 2025'!G29</f>
        <v>4</v>
      </c>
      <c r="F9" s="136">
        <f>'consolidado para comite 2025'!H29</f>
        <v>0</v>
      </c>
      <c r="G9" s="136">
        <f>'consolidado para comite 2025'!I29</f>
        <v>0</v>
      </c>
      <c r="H9" s="136">
        <f>'consolidado para comite 2025'!J29</f>
        <v>0</v>
      </c>
      <c r="I9" s="136">
        <f>'consolidado para comite 2025'!K29</f>
        <v>1</v>
      </c>
      <c r="J9" s="136">
        <f>'consolidado para comite 2025'!L29</f>
        <v>1</v>
      </c>
      <c r="K9" s="136">
        <f>'consolidado para comite 2025'!M29</f>
        <v>0</v>
      </c>
      <c r="L9" s="136">
        <f>'consolidado para comite 2025'!N29</f>
        <v>0</v>
      </c>
      <c r="M9" s="136">
        <f>'consolidado para comite 2025'!O29</f>
        <v>0</v>
      </c>
      <c r="N9" s="137">
        <f t="shared" si="0"/>
        <v>15</v>
      </c>
    </row>
    <row r="10" spans="1:15" ht="21.75" thickBot="1" x14ac:dyDescent="0.3">
      <c r="A10" s="135" t="s">
        <v>15</v>
      </c>
      <c r="B10" s="136">
        <f>'consolidado para comite 2025'!D35</f>
        <v>0</v>
      </c>
      <c r="C10" s="136">
        <f>'consolidado para comite 2025'!E35</f>
        <v>0</v>
      </c>
      <c r="D10" s="136">
        <f>'Suit 2025'!H33</f>
        <v>0</v>
      </c>
      <c r="E10" s="136">
        <f>'Suit 2025'!I33</f>
        <v>0</v>
      </c>
      <c r="F10" s="136">
        <f>'consolidado para comite 2025'!H35</f>
        <v>0</v>
      </c>
      <c r="G10" s="136">
        <f>'consolidado para comite 2025'!I35</f>
        <v>0</v>
      </c>
      <c r="H10" s="136">
        <f>'consolidado para comite 2025'!J35</f>
        <v>0</v>
      </c>
      <c r="I10" s="136">
        <f>'consolidado para comite 2025'!K35</f>
        <v>0</v>
      </c>
      <c r="J10" s="136">
        <f>'consolidado para comite 2025'!L35</f>
        <v>0</v>
      </c>
      <c r="K10" s="136">
        <f>'consolidado para comite 2025'!M35</f>
        <v>0</v>
      </c>
      <c r="L10" s="136">
        <f>'consolidado para comite 2025'!N32</f>
        <v>0</v>
      </c>
      <c r="M10" s="136">
        <f>'consolidado para comite 2025'!O35</f>
        <v>0</v>
      </c>
      <c r="N10" s="137">
        <f t="shared" si="0"/>
        <v>0</v>
      </c>
    </row>
    <row r="11" spans="1:15" ht="21.75" thickBot="1" x14ac:dyDescent="0.3">
      <c r="A11" s="135" t="s">
        <v>101</v>
      </c>
      <c r="B11" s="136">
        <f>'consolidado para comite 2025'!D41</f>
        <v>0</v>
      </c>
      <c r="C11" s="136">
        <f>'consolidado para comite 2025'!E41</f>
        <v>0</v>
      </c>
      <c r="D11" s="136">
        <f>'consolidado para comite 2025'!F41</f>
        <v>0</v>
      </c>
      <c r="E11" s="136">
        <f>'consolidado para comite 2025'!G41</f>
        <v>0</v>
      </c>
      <c r="F11" s="136">
        <f>'consolidado para comite 2025'!H41</f>
        <v>0</v>
      </c>
      <c r="G11" s="136">
        <f>'consolidado para comite 2025'!I41</f>
        <v>1</v>
      </c>
      <c r="H11" s="136">
        <f>'consolidado para comite 2025'!J41</f>
        <v>0</v>
      </c>
      <c r="I11" s="136">
        <f>'consolidado para comite 2025'!K41</f>
        <v>0</v>
      </c>
      <c r="J11" s="136">
        <f>'consolidado para comite 2025'!L41</f>
        <v>0</v>
      </c>
      <c r="K11" s="136">
        <f>'consolidado para comite 2025'!M41</f>
        <v>0</v>
      </c>
      <c r="L11" s="136">
        <f>'consolidado para comite 2025'!N41</f>
        <v>0</v>
      </c>
      <c r="M11" s="136">
        <f>'consolidado para comite 2025'!O41</f>
        <v>0</v>
      </c>
      <c r="N11" s="137">
        <f t="shared" si="0"/>
        <v>1</v>
      </c>
    </row>
    <row r="12" spans="1:15" ht="21.75" thickBot="1" x14ac:dyDescent="0.3">
      <c r="A12" s="135" t="s">
        <v>16</v>
      </c>
      <c r="B12" s="136">
        <f>'consolidado para comite 2025'!D35</f>
        <v>0</v>
      </c>
      <c r="C12" s="136">
        <f>'consolidado para comite 2025'!E35</f>
        <v>0</v>
      </c>
      <c r="D12" s="136">
        <f>'consolidado para comite 2025'!F35</f>
        <v>0</v>
      </c>
      <c r="E12" s="136">
        <f>'consolidado para comite 2025'!G35</f>
        <v>0</v>
      </c>
      <c r="F12" s="136">
        <f>'consolidado para comite 2025'!H35</f>
        <v>0</v>
      </c>
      <c r="G12" s="136">
        <f>'consolidado para comite 2025'!I35</f>
        <v>0</v>
      </c>
      <c r="H12" s="136">
        <f>'consolidado para comite 2025'!J35</f>
        <v>0</v>
      </c>
      <c r="I12" s="136">
        <f>'consolidado para comite 2025'!K35</f>
        <v>0</v>
      </c>
      <c r="J12" s="136">
        <f>'consolidado para comite 2025'!L35</f>
        <v>0</v>
      </c>
      <c r="K12" s="136">
        <f>'consolidado para comite 2025'!M35</f>
        <v>0</v>
      </c>
      <c r="L12" s="136">
        <f>'consolidado para comite 2025'!N35</f>
        <v>0</v>
      </c>
      <c r="M12" s="136">
        <f>'consolidado para comite 2025'!O35</f>
        <v>0</v>
      </c>
      <c r="N12" s="137">
        <f t="shared" si="0"/>
        <v>0</v>
      </c>
    </row>
    <row r="13" spans="1:15" ht="21" x14ac:dyDescent="0.35">
      <c r="A13" s="138"/>
      <c r="B13" s="138"/>
      <c r="C13" s="138"/>
      <c r="D13" s="138"/>
      <c r="E13" s="138"/>
      <c r="F13" s="138"/>
      <c r="G13" s="138"/>
      <c r="H13" s="138"/>
      <c r="I13" s="138"/>
      <c r="J13" s="138"/>
      <c r="K13" s="138"/>
      <c r="L13" s="138"/>
      <c r="M13" s="138"/>
      <c r="N13" s="139"/>
    </row>
    <row r="14" spans="1:15" ht="21.75" thickBot="1" x14ac:dyDescent="0.3">
      <c r="A14" s="135" t="s">
        <v>102</v>
      </c>
      <c r="B14" s="136">
        <f>'consolidado para comite 2025'!D38</f>
        <v>0</v>
      </c>
      <c r="C14" s="136">
        <f>'consolidado para comite 2025'!E38</f>
        <v>0</v>
      </c>
      <c r="D14" s="136">
        <f>'consolidado para comite 2025'!F38</f>
        <v>1</v>
      </c>
      <c r="E14" s="136">
        <f>'consolidado para comite 2025'!G38</f>
        <v>0</v>
      </c>
      <c r="F14" s="136">
        <f>'consolidado para comite 2025'!H38</f>
        <v>1</v>
      </c>
      <c r="G14" s="136">
        <f>'consolidado para comite 2025'!I38</f>
        <v>0</v>
      </c>
      <c r="H14" s="136">
        <f>'consolidado para comite 2025'!J38</f>
        <v>5</v>
      </c>
      <c r="I14" s="210">
        <f>'consolidado para comite 2025'!K38</f>
        <v>4</v>
      </c>
      <c r="J14" s="210">
        <f>'consolidado para comite 2025'!L38</f>
        <v>0</v>
      </c>
      <c r="K14" s="210">
        <f>'consolidado para comite 2025'!M38</f>
        <v>1</v>
      </c>
      <c r="L14" s="210">
        <f>'consolidado para comite 2025'!N38</f>
        <v>3</v>
      </c>
      <c r="M14" s="210">
        <f>'consolidado para comite 2025'!O38</f>
        <v>0</v>
      </c>
      <c r="N14" s="137">
        <f>SUM(B14:M14)</f>
        <v>15</v>
      </c>
    </row>
    <row r="15" spans="1:15" x14ac:dyDescent="0.25">
      <c r="A15" s="142" t="s">
        <v>103</v>
      </c>
    </row>
  </sheetData>
  <mergeCells count="2">
    <mergeCell ref="A1:A2"/>
    <mergeCell ref="B1:N1"/>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7:X54"/>
  <sheetViews>
    <sheetView showGridLines="0" tabSelected="1" zoomScale="40" zoomScaleNormal="40" workbookViewId="0">
      <selection activeCell="J31" sqref="J31"/>
    </sheetView>
  </sheetViews>
  <sheetFormatPr baseColWidth="10" defaultColWidth="11.42578125" defaultRowHeight="15" x14ac:dyDescent="0.25"/>
  <cols>
    <col min="2" max="2" width="113.42578125" customWidth="1"/>
    <col min="3" max="3" width="29.28515625" customWidth="1"/>
    <col min="4" max="4" width="16.28515625" customWidth="1"/>
    <col min="5" max="5" width="16.28515625" bestFit="1" customWidth="1"/>
    <col min="6" max="6" width="21.7109375" customWidth="1"/>
    <col min="7" max="7" width="20.42578125" customWidth="1"/>
    <col min="8" max="8" width="15.42578125" customWidth="1"/>
    <col min="9" max="9" width="16.28515625" bestFit="1" customWidth="1"/>
    <col min="10" max="10" width="24.42578125" customWidth="1"/>
    <col min="11" max="11" width="22.28515625" customWidth="1"/>
    <col min="12" max="12" width="15.42578125" customWidth="1"/>
    <col min="13" max="13" width="22.28515625" customWidth="1"/>
    <col min="14" max="14" width="19.28515625" customWidth="1"/>
    <col min="15" max="15" width="20.7109375" customWidth="1"/>
    <col min="16" max="16" width="15.42578125" customWidth="1"/>
    <col min="17" max="17" width="19" customWidth="1"/>
    <col min="18" max="18" width="15.42578125" customWidth="1"/>
    <col min="19" max="19" width="19.42578125" customWidth="1"/>
    <col min="20" max="20" width="79" customWidth="1"/>
    <col min="24" max="24" width="62.5703125" customWidth="1"/>
  </cols>
  <sheetData>
    <row r="7" spans="1:24" ht="39.75" customHeight="1" x14ac:dyDescent="0.25">
      <c r="B7" s="331" t="s">
        <v>18</v>
      </c>
      <c r="C7" s="331"/>
      <c r="D7" s="331"/>
      <c r="E7" s="331"/>
      <c r="F7" s="331"/>
      <c r="G7" s="331"/>
      <c r="H7" s="331"/>
      <c r="I7" s="331"/>
      <c r="J7" s="331"/>
      <c r="K7" s="331"/>
      <c r="L7" s="331"/>
      <c r="M7" s="331"/>
      <c r="N7" s="331"/>
      <c r="O7" s="331"/>
      <c r="P7" s="331"/>
      <c r="Q7" s="331"/>
      <c r="R7" s="331"/>
      <c r="S7" s="331"/>
      <c r="T7" s="331"/>
    </row>
    <row r="8" spans="1:24" ht="15.75" thickBot="1" x14ac:dyDescent="0.3">
      <c r="E8" s="1"/>
      <c r="F8" s="1"/>
      <c r="G8" s="1"/>
      <c r="H8" s="1"/>
      <c r="I8" s="1"/>
      <c r="J8" s="1"/>
      <c r="K8" s="1"/>
      <c r="L8" s="1"/>
      <c r="M8" s="1"/>
      <c r="N8" s="1"/>
      <c r="O8" s="1"/>
      <c r="P8" s="1"/>
      <c r="Q8" s="1"/>
      <c r="R8" s="1"/>
      <c r="S8" s="1"/>
      <c r="T8" s="1"/>
    </row>
    <row r="9" spans="1:24" ht="65.25" customHeight="1" thickBot="1" x14ac:dyDescent="0.95">
      <c r="A9" s="332" t="s">
        <v>81</v>
      </c>
      <c r="B9" s="333"/>
      <c r="C9" s="126"/>
      <c r="D9" s="211" t="s">
        <v>87</v>
      </c>
      <c r="E9" s="211" t="s">
        <v>88</v>
      </c>
      <c r="F9" s="211" t="s">
        <v>89</v>
      </c>
      <c r="G9" s="147" t="s">
        <v>104</v>
      </c>
      <c r="H9" s="211" t="s">
        <v>90</v>
      </c>
      <c r="I9" s="211" t="s">
        <v>91</v>
      </c>
      <c r="J9" s="211" t="s">
        <v>92</v>
      </c>
      <c r="K9" s="147" t="s">
        <v>105</v>
      </c>
      <c r="L9" s="211" t="s">
        <v>93</v>
      </c>
      <c r="M9" s="211" t="s">
        <v>94</v>
      </c>
      <c r="N9" s="211" t="s">
        <v>95</v>
      </c>
      <c r="O9" s="147" t="s">
        <v>106</v>
      </c>
      <c r="P9" s="211" t="s">
        <v>96</v>
      </c>
      <c r="Q9" s="211" t="s">
        <v>99</v>
      </c>
      <c r="R9" s="211" t="s">
        <v>100</v>
      </c>
      <c r="S9" s="147" t="s">
        <v>107</v>
      </c>
      <c r="T9" s="180" t="s">
        <v>97</v>
      </c>
      <c r="X9" s="181"/>
    </row>
    <row r="10" spans="1:24" ht="32.25" customHeight="1" thickBot="1" x14ac:dyDescent="0.3">
      <c r="A10" s="334">
        <v>1</v>
      </c>
      <c r="B10" s="336" t="s">
        <v>20</v>
      </c>
      <c r="C10" s="157" t="s">
        <v>79</v>
      </c>
      <c r="D10" s="158">
        <f>'consolidado para comite 2025'!D10</f>
        <v>5239</v>
      </c>
      <c r="E10" s="158">
        <f>'consolidado para comite 2025'!E10</f>
        <v>6108</v>
      </c>
      <c r="F10" s="158">
        <f>'consolidado para comite 2025'!F10</f>
        <v>5859</v>
      </c>
      <c r="G10" s="159">
        <f>SUM(D10:F10)</f>
        <v>17206</v>
      </c>
      <c r="H10" s="158">
        <f>'consolidado para comite 2025'!G10</f>
        <v>5613</v>
      </c>
      <c r="I10" s="158">
        <f>'consolidado para comite 2025'!H10</f>
        <v>5857</v>
      </c>
      <c r="J10" s="158">
        <f>'consolidado para comite 2025'!I10</f>
        <v>4751</v>
      </c>
      <c r="K10" s="159">
        <f>SUM(H10:J10)</f>
        <v>16221</v>
      </c>
      <c r="L10" s="158">
        <f>'consolidado para comite 2025'!J10</f>
        <v>6260</v>
      </c>
      <c r="M10" s="158">
        <f>'consolidado para comite 2025'!K10</f>
        <v>5356</v>
      </c>
      <c r="N10" s="158">
        <f>'consolidado para comite 2025'!L10</f>
        <v>5834</v>
      </c>
      <c r="O10" s="159">
        <f>SUM(L10:N10)</f>
        <v>17450</v>
      </c>
      <c r="P10" s="94">
        <f>'consolidado para comite 2025'!M10</f>
        <v>5545</v>
      </c>
      <c r="Q10" s="94">
        <f>'consolidado para comite 2025'!N10</f>
        <v>4282</v>
      </c>
      <c r="R10" s="94">
        <f>'consolidado para comite 2025'!O10</f>
        <v>4038</v>
      </c>
      <c r="S10" s="144">
        <f>SUM(P10:R10)</f>
        <v>13865</v>
      </c>
      <c r="T10" s="133">
        <f>G10+K10+O10+S10</f>
        <v>64742</v>
      </c>
    </row>
    <row r="11" spans="1:24" ht="27" thickBot="1" x14ac:dyDescent="0.3">
      <c r="A11" s="335"/>
      <c r="B11" s="337"/>
      <c r="C11" s="160" t="s">
        <v>55</v>
      </c>
      <c r="D11" s="161">
        <f>'consolidado para comite 2025'!D11</f>
        <v>50</v>
      </c>
      <c r="E11" s="161">
        <f>'consolidado para comite 2025'!E11</f>
        <v>57</v>
      </c>
      <c r="F11" s="161">
        <f>'consolidado para comite 2025'!F11</f>
        <v>73</v>
      </c>
      <c r="G11" s="162">
        <f>SUM(D11:F11)</f>
        <v>180</v>
      </c>
      <c r="H11" s="161">
        <f>'consolidado para comite 2025'!G11</f>
        <v>53</v>
      </c>
      <c r="I11" s="161">
        <f>'consolidado para comite 2025'!H11</f>
        <v>39</v>
      </c>
      <c r="J11" s="161">
        <f>'consolidado para comite 2025'!I11</f>
        <v>58</v>
      </c>
      <c r="K11" s="162">
        <f>SUM(H11:J11)</f>
        <v>150</v>
      </c>
      <c r="L11" s="161">
        <f>'consolidado para comite 2025'!J11</f>
        <v>82</v>
      </c>
      <c r="M11" s="161">
        <f>'consolidado para comite 2025'!K11</f>
        <v>62</v>
      </c>
      <c r="N11" s="161">
        <f>'consolidado para comite 2025'!L11</f>
        <v>77</v>
      </c>
      <c r="O11" s="162">
        <f>SUM(L11:N11)</f>
        <v>221</v>
      </c>
      <c r="P11" s="93">
        <f>'consolidado para comite 2025'!M11</f>
        <v>124</v>
      </c>
      <c r="Q11" s="93">
        <f>'consolidado para comite 2025'!N11</f>
        <v>57</v>
      </c>
      <c r="R11" s="93">
        <f>'consolidado para comite 2025'!O11</f>
        <v>52</v>
      </c>
      <c r="S11" s="145">
        <f>SUM(P11:R11)</f>
        <v>233</v>
      </c>
      <c r="T11" s="132">
        <f>G11+K11+O11+S11</f>
        <v>784</v>
      </c>
    </row>
    <row r="12" spans="1:24" ht="10.5" customHeight="1" thickBot="1" x14ac:dyDescent="0.4">
      <c r="A12" s="101"/>
      <c r="B12" s="146"/>
      <c r="C12" s="163"/>
      <c r="D12" s="164">
        <f>'consolidado para comite 2025'!D12</f>
        <v>0</v>
      </c>
      <c r="E12" s="164">
        <f>'consolidado para comite 2025'!E12</f>
        <v>0</v>
      </c>
      <c r="F12" s="164">
        <f>'consolidado para comite 2025'!F12</f>
        <v>0</v>
      </c>
      <c r="G12" s="165"/>
      <c r="H12" s="164">
        <f>'consolidado para comite 2025'!G12</f>
        <v>0</v>
      </c>
      <c r="I12" s="164">
        <f>'consolidado para comite 2025'!H12</f>
        <v>0</v>
      </c>
      <c r="J12" s="164">
        <f>'consolidado para comite 2025'!I12</f>
        <v>0</v>
      </c>
      <c r="K12" s="165"/>
      <c r="L12" s="164">
        <f>'consolidado para comite 2025'!J12</f>
        <v>0</v>
      </c>
      <c r="M12" s="164">
        <f>'consolidado para comite 2025'!K12</f>
        <v>2</v>
      </c>
      <c r="N12" s="164">
        <f>'consolidado para comite 2025'!L12</f>
        <v>0</v>
      </c>
      <c r="O12" s="165"/>
      <c r="P12" s="102">
        <f>'consolidado para comite 2025'!M12</f>
        <v>0</v>
      </c>
      <c r="Q12" s="102">
        <f>'consolidado para comite 2025'!N12</f>
        <v>0</v>
      </c>
      <c r="R12" s="102">
        <f>'consolidado para comite 2025'!O12</f>
        <v>0</v>
      </c>
      <c r="S12" s="143"/>
      <c r="T12" s="111"/>
    </row>
    <row r="13" spans="1:24" ht="32.25" customHeight="1" thickBot="1" x14ac:dyDescent="0.3">
      <c r="A13" s="334">
        <v>2</v>
      </c>
      <c r="B13" s="336" t="s">
        <v>9</v>
      </c>
      <c r="C13" s="157" t="s">
        <v>79</v>
      </c>
      <c r="D13" s="166">
        <f>'consolidado para comite 2025'!D13</f>
        <v>4059</v>
      </c>
      <c r="E13" s="166">
        <f>'consolidado para comite 2025'!E13</f>
        <v>3918</v>
      </c>
      <c r="F13" s="166">
        <f>'consolidado para comite 2025'!F13</f>
        <v>4506</v>
      </c>
      <c r="G13" s="159">
        <f>SUM(D13:F13)</f>
        <v>12483</v>
      </c>
      <c r="H13" s="166">
        <f>'consolidado para comite 2025'!G13</f>
        <v>4245</v>
      </c>
      <c r="I13" s="166">
        <f>'consolidado para comite 2025'!H13</f>
        <v>4348</v>
      </c>
      <c r="J13" s="166">
        <f>'consolidado para comite 2025'!I13</f>
        <v>4017</v>
      </c>
      <c r="K13" s="159">
        <f>SUM(H13:J13)</f>
        <v>12610</v>
      </c>
      <c r="L13" s="166">
        <f>'consolidado para comite 2025'!J13</f>
        <v>4450</v>
      </c>
      <c r="M13" s="166">
        <f>'consolidado para comite 2025'!K13</f>
        <v>4272</v>
      </c>
      <c r="N13" s="166">
        <f>'consolidado para comite 2025'!L13</f>
        <v>3623</v>
      </c>
      <c r="O13" s="159">
        <f>SUM(L13:N13)</f>
        <v>12345</v>
      </c>
      <c r="P13" s="95">
        <f>'consolidado para comite 2025'!M13</f>
        <v>3843</v>
      </c>
      <c r="Q13" s="95">
        <f>'consolidado para comite 2025'!N13</f>
        <v>3732</v>
      </c>
      <c r="R13" s="95">
        <f>'consolidado para comite 2025'!O13</f>
        <v>3283</v>
      </c>
      <c r="S13" s="144">
        <f>SUM(P13:R13)</f>
        <v>10858</v>
      </c>
      <c r="T13" s="133">
        <f>G13+K13+O13+S13</f>
        <v>48296</v>
      </c>
    </row>
    <row r="14" spans="1:24" ht="27" thickBot="1" x14ac:dyDescent="0.3">
      <c r="A14" s="335"/>
      <c r="B14" s="337"/>
      <c r="C14" s="160" t="s">
        <v>55</v>
      </c>
      <c r="D14" s="161">
        <f>'consolidado para comite 2025'!D14</f>
        <v>6</v>
      </c>
      <c r="E14" s="161">
        <f>'consolidado para comite 2025'!E14</f>
        <v>10</v>
      </c>
      <c r="F14" s="161">
        <f>'consolidado para comite 2025'!F14</f>
        <v>13</v>
      </c>
      <c r="G14" s="162">
        <f>SUM(D14:F14)</f>
        <v>29</v>
      </c>
      <c r="H14" s="161">
        <f>'consolidado para comite 2025'!G14</f>
        <v>14</v>
      </c>
      <c r="I14" s="161">
        <f>'consolidado para comite 2025'!H14</f>
        <v>4</v>
      </c>
      <c r="J14" s="161">
        <f>'consolidado para comite 2025'!I14</f>
        <v>18</v>
      </c>
      <c r="K14" s="162">
        <f>SUM(H14:J14)</f>
        <v>36</v>
      </c>
      <c r="L14" s="161">
        <f>'consolidado para comite 2025'!J14</f>
        <v>10</v>
      </c>
      <c r="M14" s="161">
        <f>'consolidado para comite 2025'!K14</f>
        <v>4</v>
      </c>
      <c r="N14" s="161">
        <f>'consolidado para comite 2025'!L14</f>
        <v>3</v>
      </c>
      <c r="O14" s="162">
        <f>SUM(L14:N14)</f>
        <v>17</v>
      </c>
      <c r="P14" s="93">
        <f>'consolidado para comite 2025'!M14</f>
        <v>7</v>
      </c>
      <c r="Q14" s="93">
        <f>'consolidado para comite 2025'!N14</f>
        <v>4</v>
      </c>
      <c r="R14" s="93">
        <f>'consolidado para comite 2025'!O14</f>
        <v>9</v>
      </c>
      <c r="S14" s="145">
        <f>SUM(P14:R14)</f>
        <v>20</v>
      </c>
      <c r="T14" s="132">
        <f>G14+K14+O14+S14</f>
        <v>102</v>
      </c>
    </row>
    <row r="15" spans="1:24" ht="9" customHeight="1" thickBot="1" x14ac:dyDescent="0.4">
      <c r="A15" s="101"/>
      <c r="B15" s="146"/>
      <c r="C15" s="163"/>
      <c r="D15" s="164">
        <f>'consolidado para comite 2025'!D15</f>
        <v>0</v>
      </c>
      <c r="E15" s="164">
        <f>'consolidado para comite 2025'!E15</f>
        <v>0</v>
      </c>
      <c r="F15" s="164">
        <f>'consolidado para comite 2025'!F15</f>
        <v>0</v>
      </c>
      <c r="G15" s="165"/>
      <c r="H15" s="164">
        <f>'consolidado para comite 2025'!G15</f>
        <v>0</v>
      </c>
      <c r="I15" s="164">
        <f>'consolidado para comite 2025'!H15</f>
        <v>0</v>
      </c>
      <c r="J15" s="164">
        <f>'consolidado para comite 2025'!I15</f>
        <v>0</v>
      </c>
      <c r="K15" s="165"/>
      <c r="L15" s="164">
        <f>'consolidado para comite 2025'!J15</f>
        <v>0</v>
      </c>
      <c r="M15" s="164">
        <f>'consolidado para comite 2025'!K15</f>
        <v>0</v>
      </c>
      <c r="N15" s="164">
        <f>'consolidado para comite 2025'!L15</f>
        <v>0</v>
      </c>
      <c r="O15" s="165"/>
      <c r="P15" s="102">
        <f>'consolidado para comite 2025'!M15</f>
        <v>0</v>
      </c>
      <c r="Q15" s="102">
        <f>'consolidado para comite 2025'!N15</f>
        <v>0</v>
      </c>
      <c r="R15" s="102">
        <f>'consolidado para comite 2025'!O15</f>
        <v>0</v>
      </c>
      <c r="S15" s="143"/>
      <c r="T15" s="111"/>
    </row>
    <row r="16" spans="1:24" ht="32.25" thickBot="1" x14ac:dyDescent="0.3">
      <c r="A16" s="334">
        <v>3</v>
      </c>
      <c r="B16" s="342" t="s">
        <v>10</v>
      </c>
      <c r="C16" s="157" t="s">
        <v>79</v>
      </c>
      <c r="D16" s="158">
        <f>'consolidado para comite 2025'!D16</f>
        <v>85</v>
      </c>
      <c r="E16" s="158">
        <f>'consolidado para comite 2025'!E16</f>
        <v>104</v>
      </c>
      <c r="F16" s="158">
        <f>'consolidado para comite 2025'!F16</f>
        <v>109</v>
      </c>
      <c r="G16" s="159">
        <f>SUM(D16:F16)</f>
        <v>298</v>
      </c>
      <c r="H16" s="158">
        <f>'consolidado para comite 2025'!G16</f>
        <v>89</v>
      </c>
      <c r="I16" s="158">
        <f>'consolidado para comite 2025'!H16</f>
        <v>95</v>
      </c>
      <c r="J16" s="158">
        <f>'consolidado para comite 2025'!I16</f>
        <v>114</v>
      </c>
      <c r="K16" s="159">
        <f>SUM(H16:J16)</f>
        <v>298</v>
      </c>
      <c r="L16" s="158">
        <f>'consolidado para comite 2025'!J16</f>
        <v>112</v>
      </c>
      <c r="M16" s="158">
        <f>'consolidado para comite 2025'!K16</f>
        <v>95</v>
      </c>
      <c r="N16" s="158">
        <f>'consolidado para comite 2025'!L16</f>
        <v>80</v>
      </c>
      <c r="O16" s="159">
        <f>SUM(L16:N16)</f>
        <v>287</v>
      </c>
      <c r="P16" s="94">
        <f>'consolidado para comite 2025'!M16</f>
        <v>83</v>
      </c>
      <c r="Q16" s="94">
        <f>'consolidado para comite 2025'!N16</f>
        <v>84</v>
      </c>
      <c r="R16" s="94">
        <f>'consolidado para comite 2025'!O16</f>
        <v>91</v>
      </c>
      <c r="S16" s="144">
        <f>SUM(P16:R16)</f>
        <v>258</v>
      </c>
      <c r="T16" s="205">
        <f>G16+K16+O16+S16</f>
        <v>1141</v>
      </c>
    </row>
    <row r="17" spans="1:20" ht="27" thickBot="1" x14ac:dyDescent="0.3">
      <c r="A17" s="335"/>
      <c r="B17" s="339"/>
      <c r="C17" s="160" t="s">
        <v>55</v>
      </c>
      <c r="D17" s="161">
        <f>'consolidado para comite 2025'!D17</f>
        <v>0</v>
      </c>
      <c r="E17" s="161">
        <f>'consolidado para comite 2025'!E17</f>
        <v>0</v>
      </c>
      <c r="F17" s="161">
        <f>'consolidado para comite 2025'!F17</f>
        <v>0</v>
      </c>
      <c r="G17" s="162">
        <f>SUM(D17:F17)</f>
        <v>0</v>
      </c>
      <c r="H17" s="161">
        <f>'consolidado para comite 2025'!G17</f>
        <v>0</v>
      </c>
      <c r="I17" s="161">
        <f>'consolidado para comite 2025'!H17</f>
        <v>0</v>
      </c>
      <c r="J17" s="161">
        <f>'consolidado para comite 2025'!I17</f>
        <v>0</v>
      </c>
      <c r="K17" s="162">
        <f>SUM(H17:J17)</f>
        <v>0</v>
      </c>
      <c r="L17" s="161">
        <f>'consolidado para comite 2025'!J17</f>
        <v>0</v>
      </c>
      <c r="M17" s="161">
        <f>'consolidado para comite 2025'!K17</f>
        <v>0</v>
      </c>
      <c r="N17" s="161">
        <f>'consolidado para comite 2025'!L17</f>
        <v>0</v>
      </c>
      <c r="O17" s="162">
        <f>SUM(L17:N17)</f>
        <v>0</v>
      </c>
      <c r="P17" s="93">
        <f>'consolidado para comite 2025'!M17</f>
        <v>0</v>
      </c>
      <c r="Q17" s="93">
        <f>'consolidado para comite 2025'!N17</f>
        <v>0</v>
      </c>
      <c r="R17" s="93">
        <f>'consolidado para comite 2025'!O17</f>
        <v>0</v>
      </c>
      <c r="S17" s="145">
        <f>SUM(P17:R17)</f>
        <v>0</v>
      </c>
      <c r="T17" s="132">
        <f>G17+K17+O17+S17</f>
        <v>0</v>
      </c>
    </row>
    <row r="18" spans="1:20" ht="8.25" customHeight="1" thickBot="1" x14ac:dyDescent="0.4">
      <c r="A18" s="101"/>
      <c r="B18" s="146"/>
      <c r="C18" s="163"/>
      <c r="D18" s="164">
        <f>'consolidado para comite 2025'!D18</f>
        <v>0</v>
      </c>
      <c r="E18" s="164">
        <f>'consolidado para comite 2025'!E18</f>
        <v>0</v>
      </c>
      <c r="F18" s="164">
        <f>'consolidado para comite 2025'!F18</f>
        <v>0</v>
      </c>
      <c r="G18" s="165"/>
      <c r="H18" s="164">
        <f>'consolidado para comite 2025'!G18</f>
        <v>0</v>
      </c>
      <c r="I18" s="164">
        <f>'consolidado para comite 2025'!H18</f>
        <v>0</v>
      </c>
      <c r="J18" s="164">
        <f>'consolidado para comite 2025'!I18</f>
        <v>0</v>
      </c>
      <c r="K18" s="165"/>
      <c r="L18" s="164">
        <f>'consolidado para comite 2025'!J18</f>
        <v>0</v>
      </c>
      <c r="M18" s="164">
        <f>'consolidado para comite 2025'!K18</f>
        <v>0</v>
      </c>
      <c r="N18" s="164">
        <f>'consolidado para comite 2025'!L18</f>
        <v>0</v>
      </c>
      <c r="O18" s="165"/>
      <c r="P18" s="102">
        <f>'consolidado para comite 2025'!M18</f>
        <v>0</v>
      </c>
      <c r="Q18" s="102">
        <f>'consolidado para comite 2025'!N18</f>
        <v>0</v>
      </c>
      <c r="R18" s="102">
        <f>'consolidado para comite 2025'!O18</f>
        <v>0</v>
      </c>
      <c r="S18" s="143"/>
      <c r="T18" s="111"/>
    </row>
    <row r="19" spans="1:20" ht="32.25" thickBot="1" x14ac:dyDescent="0.3">
      <c r="A19" s="334">
        <v>4</v>
      </c>
      <c r="B19" s="336" t="s">
        <v>11</v>
      </c>
      <c r="C19" s="157" t="s">
        <v>79</v>
      </c>
      <c r="D19" s="158">
        <f>'consolidado para comite 2025'!D19</f>
        <v>7369</v>
      </c>
      <c r="E19" s="158">
        <f>'consolidado para comite 2025'!E19</f>
        <v>7992</v>
      </c>
      <c r="F19" s="158">
        <f>'consolidado para comite 2025'!F19</f>
        <v>6458</v>
      </c>
      <c r="G19" s="159">
        <f>SUM(D19:F19)</f>
        <v>21819</v>
      </c>
      <c r="H19" s="158">
        <f>'consolidado para comite 2025'!G19</f>
        <v>5232</v>
      </c>
      <c r="I19" s="158">
        <f>'consolidado para comite 2025'!H19</f>
        <v>4156</v>
      </c>
      <c r="J19" s="158">
        <f>'consolidado para comite 2025'!I19</f>
        <v>3619</v>
      </c>
      <c r="K19" s="159">
        <f>SUM(H19:J19)</f>
        <v>13007</v>
      </c>
      <c r="L19" s="158">
        <f>'consolidado para comite 2025'!J19</f>
        <v>5023</v>
      </c>
      <c r="M19" s="158">
        <f>'consolidado para comite 2025'!K19</f>
        <v>4302</v>
      </c>
      <c r="N19" s="158">
        <f>'consolidado para comite 2025'!L19</f>
        <v>4607</v>
      </c>
      <c r="O19" s="159">
        <f>SUM(L19:N19)</f>
        <v>13932</v>
      </c>
      <c r="P19" s="94">
        <f>'consolidado para comite 2025'!M19</f>
        <v>4633</v>
      </c>
      <c r="Q19" s="94">
        <f>'consolidado para comite 2025'!N19</f>
        <v>3960</v>
      </c>
      <c r="R19" s="94">
        <f>'consolidado para comite 2025'!O19</f>
        <v>3806</v>
      </c>
      <c r="S19" s="144">
        <f>SUM(P19:R19)</f>
        <v>12399</v>
      </c>
      <c r="T19" s="133">
        <f>G19+K19+O19+S19</f>
        <v>61157</v>
      </c>
    </row>
    <row r="20" spans="1:20" ht="27" thickBot="1" x14ac:dyDescent="0.3">
      <c r="A20" s="335"/>
      <c r="B20" s="337"/>
      <c r="C20" s="160" t="s">
        <v>55</v>
      </c>
      <c r="D20" s="161">
        <f>'consolidado para comite 2025'!D20</f>
        <v>0</v>
      </c>
      <c r="E20" s="161">
        <f>'consolidado para comite 2025'!E20</f>
        <v>0</v>
      </c>
      <c r="F20" s="161">
        <f>'consolidado para comite 2025'!F20</f>
        <v>0</v>
      </c>
      <c r="G20" s="162">
        <f>SUM(D20:F20)</f>
        <v>0</v>
      </c>
      <c r="H20" s="161">
        <f>'consolidado para comite 2025'!G20</f>
        <v>4</v>
      </c>
      <c r="I20" s="161">
        <f>'consolidado para comite 2025'!H20</f>
        <v>1</v>
      </c>
      <c r="J20" s="161">
        <f>'consolidado para comite 2025'!I20</f>
        <v>0</v>
      </c>
      <c r="K20" s="162">
        <f>SUM(H20:J20)</f>
        <v>5</v>
      </c>
      <c r="L20" s="161">
        <f>'consolidado para comite 2025'!J20</f>
        <v>0</v>
      </c>
      <c r="M20" s="161">
        <f>'consolidado para comite 2025'!K20</f>
        <v>0</v>
      </c>
      <c r="N20" s="161">
        <f>'consolidado para comite 2025'!L20</f>
        <v>0</v>
      </c>
      <c r="O20" s="162">
        <f>SUM(L20:N20)</f>
        <v>0</v>
      </c>
      <c r="P20" s="93">
        <f>'consolidado para comite 2025'!M20</f>
        <v>0</v>
      </c>
      <c r="Q20" s="93">
        <f>'consolidado para comite 2025'!N20</f>
        <v>0</v>
      </c>
      <c r="R20" s="93">
        <f>'consolidado para comite 2025'!O20</f>
        <v>0</v>
      </c>
      <c r="S20" s="145">
        <f>SUM(P20:R20)</f>
        <v>0</v>
      </c>
      <c r="T20" s="132">
        <f>G20+K20+O20+S20</f>
        <v>5</v>
      </c>
    </row>
    <row r="21" spans="1:20" ht="10.5" customHeight="1" thickBot="1" x14ac:dyDescent="0.4">
      <c r="A21" s="101"/>
      <c r="B21" s="146"/>
      <c r="C21" s="163"/>
      <c r="D21" s="164">
        <f>'consolidado para comite 2025'!D21</f>
        <v>0</v>
      </c>
      <c r="E21" s="164">
        <f>'consolidado para comite 2025'!E21</f>
        <v>0</v>
      </c>
      <c r="F21" s="164">
        <f>'consolidado para comite 2025'!F21</f>
        <v>0</v>
      </c>
      <c r="G21" s="165"/>
      <c r="H21" s="164">
        <f>'consolidado para comite 2025'!G21</f>
        <v>0</v>
      </c>
      <c r="I21" s="164">
        <f>'consolidado para comite 2025'!H21</f>
        <v>0</v>
      </c>
      <c r="J21" s="164">
        <f>'consolidado para comite 2025'!I21</f>
        <v>0</v>
      </c>
      <c r="K21" s="165"/>
      <c r="L21" s="164">
        <f>'consolidado para comite 2025'!J21</f>
        <v>0</v>
      </c>
      <c r="M21" s="164">
        <f>'consolidado para comite 2025'!K21</f>
        <v>0</v>
      </c>
      <c r="N21" s="164">
        <f>'consolidado para comite 2025'!L21</f>
        <v>0</v>
      </c>
      <c r="O21" s="165"/>
      <c r="P21" s="102">
        <f>'consolidado para comite 2025'!M21</f>
        <v>0</v>
      </c>
      <c r="Q21" s="102">
        <f>'consolidado para comite 2025'!N21</f>
        <v>0</v>
      </c>
      <c r="R21" s="102">
        <f>'consolidado para comite 2025'!O21</f>
        <v>0</v>
      </c>
      <c r="S21" s="143"/>
      <c r="T21" s="111"/>
    </row>
    <row r="22" spans="1:20" ht="32.25" thickBot="1" x14ac:dyDescent="0.3">
      <c r="A22" s="334">
        <v>5</v>
      </c>
      <c r="B22" s="338" t="s">
        <v>12</v>
      </c>
      <c r="C22" s="157" t="s">
        <v>79</v>
      </c>
      <c r="D22" s="167">
        <f>'consolidado para comite 2025'!D22</f>
        <v>126</v>
      </c>
      <c r="E22" s="167">
        <f>'consolidado para comite 2025'!E22</f>
        <v>163</v>
      </c>
      <c r="F22" s="167">
        <f>'consolidado para comite 2025'!F22</f>
        <v>76</v>
      </c>
      <c r="G22" s="159">
        <f>SUM(D22:F22)</f>
        <v>365</v>
      </c>
      <c r="H22" s="167">
        <f>'consolidado para comite 2025'!G22</f>
        <v>81</v>
      </c>
      <c r="I22" s="167">
        <f>'consolidado para comite 2025'!H22</f>
        <v>153</v>
      </c>
      <c r="J22" s="167">
        <f>'consolidado para comite 2025'!I22</f>
        <v>40</v>
      </c>
      <c r="K22" s="159">
        <f>SUM(H22:J22)</f>
        <v>274</v>
      </c>
      <c r="L22" s="167">
        <f>'consolidado para comite 2025'!J22</f>
        <v>53</v>
      </c>
      <c r="M22" s="167">
        <f>'consolidado para comite 2025'!K22</f>
        <v>104</v>
      </c>
      <c r="N22" s="167">
        <f>'consolidado para comite 2025'!L22</f>
        <v>125</v>
      </c>
      <c r="O22" s="159">
        <f>SUM(L22:N22)</f>
        <v>282</v>
      </c>
      <c r="P22" s="97">
        <f>'consolidado para comite 2025'!M22</f>
        <v>146</v>
      </c>
      <c r="Q22" s="97">
        <f>'consolidado para comite 2025'!N22</f>
        <v>102</v>
      </c>
      <c r="R22" s="97">
        <f>'consolidado para comite 2025'!O22</f>
        <v>82</v>
      </c>
      <c r="S22" s="144">
        <f>SUM(P22:R22)</f>
        <v>330</v>
      </c>
      <c r="T22" s="205">
        <f>G22+K22+O22+S22</f>
        <v>1251</v>
      </c>
    </row>
    <row r="23" spans="1:20" ht="27" thickBot="1" x14ac:dyDescent="0.3">
      <c r="A23" s="335"/>
      <c r="B23" s="339"/>
      <c r="C23" s="160" t="s">
        <v>55</v>
      </c>
      <c r="D23" s="161">
        <f>'consolidado para comite 2025'!D23</f>
        <v>3</v>
      </c>
      <c r="E23" s="161">
        <f>'consolidado para comite 2025'!E23</f>
        <v>6</v>
      </c>
      <c r="F23" s="161">
        <f>'consolidado para comite 2025'!F23</f>
        <v>9</v>
      </c>
      <c r="G23" s="162">
        <f>SUM(D23:F23)</f>
        <v>18</v>
      </c>
      <c r="H23" s="161">
        <f>'consolidado para comite 2025'!G23</f>
        <v>8</v>
      </c>
      <c r="I23" s="161">
        <f>'consolidado para comite 2025'!H23</f>
        <v>5</v>
      </c>
      <c r="J23" s="161">
        <f>'consolidado para comite 2025'!I23</f>
        <v>2</v>
      </c>
      <c r="K23" s="162">
        <f>SUM(H23:J23)</f>
        <v>15</v>
      </c>
      <c r="L23" s="161">
        <f>'consolidado para comite 2025'!J23</f>
        <v>10</v>
      </c>
      <c r="M23" s="161">
        <f>'consolidado para comite 2025'!K23</f>
        <v>6</v>
      </c>
      <c r="N23" s="161">
        <f>'consolidado para comite 2025'!L23</f>
        <v>0</v>
      </c>
      <c r="O23" s="162">
        <f>SUM(L23:N23)</f>
        <v>16</v>
      </c>
      <c r="P23" s="93">
        <f>'consolidado para comite 2025'!M23</f>
        <v>4</v>
      </c>
      <c r="Q23" s="93">
        <f>'consolidado para comite 2025'!N23</f>
        <v>4</v>
      </c>
      <c r="R23" s="93">
        <f>'consolidado para comite 2025'!O23</f>
        <v>1</v>
      </c>
      <c r="S23" s="145">
        <f>SUM(P23:R23)</f>
        <v>9</v>
      </c>
      <c r="T23" s="132">
        <f>G23+K23+O23+S23</f>
        <v>58</v>
      </c>
    </row>
    <row r="24" spans="1:20" ht="10.5" customHeight="1" thickBot="1" x14ac:dyDescent="0.4">
      <c r="A24" s="101"/>
      <c r="B24" s="146"/>
      <c r="C24" s="163"/>
      <c r="D24" s="164">
        <f>'consolidado para comite 2025'!D24</f>
        <v>0</v>
      </c>
      <c r="E24" s="164">
        <f>'consolidado para comite 2025'!E24</f>
        <v>0</v>
      </c>
      <c r="F24" s="164">
        <f>'consolidado para comite 2025'!F24</f>
        <v>0</v>
      </c>
      <c r="G24" s="165"/>
      <c r="H24" s="164">
        <f>'consolidado para comite 2025'!G24</f>
        <v>0</v>
      </c>
      <c r="I24" s="164">
        <f>'consolidado para comite 2025'!H24</f>
        <v>0</v>
      </c>
      <c r="J24" s="164">
        <f>'consolidado para comite 2025'!I24</f>
        <v>0</v>
      </c>
      <c r="K24" s="165"/>
      <c r="L24" s="164">
        <f>'consolidado para comite 2025'!J24</f>
        <v>0</v>
      </c>
      <c r="M24" s="164">
        <f>'consolidado para comite 2025'!K24</f>
        <v>0</v>
      </c>
      <c r="N24" s="164">
        <f>'consolidado para comite 2025'!L24</f>
        <v>0</v>
      </c>
      <c r="O24" s="165"/>
      <c r="P24" s="102">
        <f>'consolidado para comite 2025'!M24</f>
        <v>0</v>
      </c>
      <c r="Q24" s="102">
        <f>'consolidado para comite 2025'!N24</f>
        <v>0</v>
      </c>
      <c r="R24" s="102">
        <f>'consolidado para comite 2025'!O24</f>
        <v>0</v>
      </c>
      <c r="S24" s="143"/>
      <c r="T24" s="111"/>
    </row>
    <row r="25" spans="1:20" ht="32.25" thickBot="1" x14ac:dyDescent="0.3">
      <c r="A25" s="334">
        <v>6</v>
      </c>
      <c r="B25" s="340" t="s">
        <v>13</v>
      </c>
      <c r="C25" s="157" t="s">
        <v>79</v>
      </c>
      <c r="D25" s="168">
        <f>'consolidado para comite 2025'!D25</f>
        <v>675</v>
      </c>
      <c r="E25" s="168">
        <f>'consolidado para comite 2025'!E25</f>
        <v>657</v>
      </c>
      <c r="F25" s="168">
        <f>'consolidado para comite 2025'!F25</f>
        <v>619</v>
      </c>
      <c r="G25" s="159">
        <f>SUM(D25:F25)</f>
        <v>1951</v>
      </c>
      <c r="H25" s="168">
        <f>'consolidado para comite 2025'!G25</f>
        <v>499</v>
      </c>
      <c r="I25" s="168">
        <f>'consolidado para comite 2025'!H25</f>
        <v>513</v>
      </c>
      <c r="J25" s="168">
        <f>'consolidado para comite 2025'!I25</f>
        <v>475</v>
      </c>
      <c r="K25" s="159">
        <f>SUM(H25:J25)</f>
        <v>1487</v>
      </c>
      <c r="L25" s="168">
        <f>'consolidado para comite 2025'!J25</f>
        <v>736</v>
      </c>
      <c r="M25" s="168">
        <f>'consolidado para comite 2025'!K25</f>
        <v>506</v>
      </c>
      <c r="N25" s="168">
        <f>'consolidado para comite 2025'!L25</f>
        <v>724</v>
      </c>
      <c r="O25" s="159">
        <f>SUM(L25:N25)</f>
        <v>1966</v>
      </c>
      <c r="P25" s="98">
        <f>'consolidado para comite 2025'!M25</f>
        <v>587</v>
      </c>
      <c r="Q25" s="98">
        <f>'consolidado para comite 2025'!N25</f>
        <v>633</v>
      </c>
      <c r="R25" s="98">
        <f>'consolidado para comite 2025'!O25</f>
        <v>666</v>
      </c>
      <c r="S25" s="144">
        <f>SUM(P25:R25)</f>
        <v>1886</v>
      </c>
      <c r="T25" s="205">
        <f>G25+K25+O25+S25</f>
        <v>7290</v>
      </c>
    </row>
    <row r="26" spans="1:20" ht="27" thickBot="1" x14ac:dyDescent="0.3">
      <c r="A26" s="335"/>
      <c r="B26" s="341"/>
      <c r="C26" s="160" t="s">
        <v>55</v>
      </c>
      <c r="D26" s="161">
        <f>'consolidado para comite 2025'!D26</f>
        <v>0</v>
      </c>
      <c r="E26" s="161">
        <f>'consolidado para comite 2025'!E26</f>
        <v>0</v>
      </c>
      <c r="F26" s="161">
        <f>'consolidado para comite 2025'!F26</f>
        <v>0</v>
      </c>
      <c r="G26" s="162">
        <f>SUM(D26:F26)</f>
        <v>0</v>
      </c>
      <c r="H26" s="161">
        <f>'consolidado para comite 2025'!G26</f>
        <v>0</v>
      </c>
      <c r="I26" s="161">
        <f>'consolidado para comite 2025'!H26</f>
        <v>0</v>
      </c>
      <c r="J26" s="161">
        <f>'consolidado para comite 2025'!I26</f>
        <v>0</v>
      </c>
      <c r="K26" s="162">
        <f>SUM(H26:J26)</f>
        <v>0</v>
      </c>
      <c r="L26" s="161">
        <f>'consolidado para comite 2025'!J26</f>
        <v>0</v>
      </c>
      <c r="M26" s="161">
        <f>'consolidado para comite 2025'!K26</f>
        <v>0</v>
      </c>
      <c r="N26" s="161">
        <f>'consolidado para comite 2025'!L26</f>
        <v>0</v>
      </c>
      <c r="O26" s="162">
        <f>SUM(L26:N26)</f>
        <v>0</v>
      </c>
      <c r="P26" s="93">
        <f>'consolidado para comite 2025'!M26</f>
        <v>0</v>
      </c>
      <c r="Q26" s="93">
        <f>'consolidado para comite 2025'!N26</f>
        <v>0</v>
      </c>
      <c r="R26" s="93">
        <f>'consolidado para comite 2025'!O26</f>
        <v>0</v>
      </c>
      <c r="S26" s="145">
        <f>SUM(P26:R26)</f>
        <v>0</v>
      </c>
      <c r="T26" s="132">
        <f>G26+K26+O26+S26</f>
        <v>0</v>
      </c>
    </row>
    <row r="27" spans="1:20" ht="10.5" customHeight="1" thickBot="1" x14ac:dyDescent="0.4">
      <c r="A27" s="101"/>
      <c r="B27" s="146"/>
      <c r="C27" s="163"/>
      <c r="D27" s="164">
        <f>'consolidado para comite 2025'!D27</f>
        <v>0</v>
      </c>
      <c r="E27" s="164">
        <f>'consolidado para comite 2025'!E27</f>
        <v>0</v>
      </c>
      <c r="F27" s="164">
        <f>'consolidado para comite 2025'!F27</f>
        <v>0</v>
      </c>
      <c r="G27" s="165"/>
      <c r="H27" s="164">
        <f>'consolidado para comite 2025'!G27</f>
        <v>0</v>
      </c>
      <c r="I27" s="164">
        <f>'consolidado para comite 2025'!H27</f>
        <v>0</v>
      </c>
      <c r="J27" s="164">
        <f>'consolidado para comite 2025'!I27</f>
        <v>0</v>
      </c>
      <c r="K27" s="165"/>
      <c r="L27" s="164">
        <f>'consolidado para comite 2025'!J27</f>
        <v>0</v>
      </c>
      <c r="M27" s="164">
        <f>'consolidado para comite 2025'!K27</f>
        <v>0</v>
      </c>
      <c r="N27" s="164">
        <f>'consolidado para comite 2025'!L27</f>
        <v>0</v>
      </c>
      <c r="O27" s="165"/>
      <c r="P27" s="102">
        <f>'consolidado para comite 2025'!M27</f>
        <v>0</v>
      </c>
      <c r="Q27" s="102">
        <f>'consolidado para comite 2025'!N27</f>
        <v>0</v>
      </c>
      <c r="R27" s="102">
        <f>'consolidado para comite 2025'!O27</f>
        <v>0</v>
      </c>
      <c r="S27" s="143"/>
      <c r="T27" s="111"/>
    </row>
    <row r="28" spans="1:20" ht="32.25" customHeight="1" thickBot="1" x14ac:dyDescent="0.3">
      <c r="A28" s="334">
        <v>7</v>
      </c>
      <c r="B28" s="336" t="s">
        <v>14</v>
      </c>
      <c r="C28" s="157" t="s">
        <v>79</v>
      </c>
      <c r="D28" s="158">
        <f>'consolidado para comite 2025'!D28</f>
        <v>4865</v>
      </c>
      <c r="E28" s="158">
        <f>'consolidado para comite 2025'!E28</f>
        <v>4541</v>
      </c>
      <c r="F28" s="158">
        <f>'consolidado para comite 2025'!F28</f>
        <v>4478</v>
      </c>
      <c r="G28" s="159">
        <f>SUM(D28:F28)</f>
        <v>13884</v>
      </c>
      <c r="H28" s="158">
        <f>'consolidado para comite 2025'!G28</f>
        <v>4847</v>
      </c>
      <c r="I28" s="158">
        <f>'consolidado para comite 2025'!H28</f>
        <v>4914</v>
      </c>
      <c r="J28" s="158">
        <f>'consolidado para comite 2025'!I28</f>
        <v>4286</v>
      </c>
      <c r="K28" s="159">
        <f>SUM(H28:J28)</f>
        <v>14047</v>
      </c>
      <c r="L28" s="158">
        <f>'consolidado para comite 2025'!J28</f>
        <v>4928</v>
      </c>
      <c r="M28" s="158">
        <f>'consolidado para comite 2025'!K28</f>
        <v>3828</v>
      </c>
      <c r="N28" s="158">
        <f>'consolidado para comite 2025'!L28</f>
        <v>4877</v>
      </c>
      <c r="O28" s="159">
        <f>SUM(L28:N28)</f>
        <v>13633</v>
      </c>
      <c r="P28" s="94">
        <f>'consolidado para comite 2025'!M28</f>
        <v>4322</v>
      </c>
      <c r="Q28" s="94">
        <f>'consolidado para comite 2025'!N28</f>
        <v>4316</v>
      </c>
      <c r="R28" s="94">
        <f>'consolidado para comite 2025'!O28</f>
        <v>4194</v>
      </c>
      <c r="S28" s="144">
        <f>SUM(P28:R28)</f>
        <v>12832</v>
      </c>
      <c r="T28" s="133">
        <f>G28+K28+O28+S28</f>
        <v>54396</v>
      </c>
    </row>
    <row r="29" spans="1:20" ht="27" thickBot="1" x14ac:dyDescent="0.3">
      <c r="A29" s="335"/>
      <c r="B29" s="337"/>
      <c r="C29" s="160" t="s">
        <v>55</v>
      </c>
      <c r="D29" s="161">
        <f>'consolidado para comite 2025'!D29</f>
        <v>1</v>
      </c>
      <c r="E29" s="161">
        <f>'consolidado para comite 2025'!E29</f>
        <v>3</v>
      </c>
      <c r="F29" s="161">
        <f>'consolidado para comite 2025'!F29</f>
        <v>5</v>
      </c>
      <c r="G29" s="162">
        <f>SUM(D29:F29)</f>
        <v>9</v>
      </c>
      <c r="H29" s="161">
        <f>'consolidado para comite 2025'!G29</f>
        <v>4</v>
      </c>
      <c r="I29" s="161">
        <f>'consolidado para comite 2025'!H29</f>
        <v>0</v>
      </c>
      <c r="J29" s="161">
        <f>'consolidado para comite 2025'!I29</f>
        <v>0</v>
      </c>
      <c r="K29" s="162">
        <f>SUM(H29:J29)</f>
        <v>4</v>
      </c>
      <c r="L29" s="161">
        <f>'consolidado para comite 2025'!J29</f>
        <v>0</v>
      </c>
      <c r="M29" s="161">
        <f>'consolidado para comite 2025'!K29</f>
        <v>1</v>
      </c>
      <c r="N29" s="161">
        <f>'consolidado para comite 2025'!L29</f>
        <v>1</v>
      </c>
      <c r="O29" s="162">
        <f>SUM(L29:N29)</f>
        <v>2</v>
      </c>
      <c r="P29" s="93">
        <f>'consolidado para comite 2025'!M29</f>
        <v>0</v>
      </c>
      <c r="Q29" s="93">
        <f>'consolidado para comite 2025'!N29</f>
        <v>0</v>
      </c>
      <c r="R29" s="93">
        <f>'consolidado para comite 2025'!O29</f>
        <v>0</v>
      </c>
      <c r="S29" s="145">
        <f>SUM(P29:R29)</f>
        <v>0</v>
      </c>
      <c r="T29" s="132">
        <f>G29+K29+O29+S29</f>
        <v>15</v>
      </c>
    </row>
    <row r="30" spans="1:20" ht="9.75" customHeight="1" thickBot="1" x14ac:dyDescent="0.4">
      <c r="A30" s="101"/>
      <c r="B30" s="146"/>
      <c r="C30" s="163"/>
      <c r="D30" s="164">
        <f>'consolidado para comite 2025'!D30</f>
        <v>0</v>
      </c>
      <c r="E30" s="164">
        <f>'consolidado para comite 2025'!E30</f>
        <v>0</v>
      </c>
      <c r="F30" s="164">
        <f>'consolidado para comite 2025'!F30</f>
        <v>0</v>
      </c>
      <c r="G30" s="165"/>
      <c r="H30" s="164">
        <f>'consolidado para comite 2025'!G30</f>
        <v>0</v>
      </c>
      <c r="I30" s="164">
        <f>'consolidado para comite 2025'!H30</f>
        <v>0</v>
      </c>
      <c r="J30" s="164">
        <f>'consolidado para comite 2025'!I30</f>
        <v>0</v>
      </c>
      <c r="K30" s="165"/>
      <c r="L30" s="164">
        <f>'consolidado para comite 2025'!J30</f>
        <v>0</v>
      </c>
      <c r="M30" s="164">
        <f>'consolidado para comite 2025'!K30</f>
        <v>0</v>
      </c>
      <c r="N30" s="164">
        <f>'consolidado para comite 2025'!L30</f>
        <v>0</v>
      </c>
      <c r="O30" s="165"/>
      <c r="P30" s="102">
        <f>'consolidado para comite 2025'!M30</f>
        <v>0</v>
      </c>
      <c r="Q30" s="102">
        <f>'consolidado para comite 2025'!N30</f>
        <v>0</v>
      </c>
      <c r="R30" s="102">
        <f>'consolidado para comite 2025'!O30</f>
        <v>0</v>
      </c>
      <c r="S30" s="143"/>
      <c r="T30" s="111"/>
    </row>
    <row r="31" spans="1:20" ht="32.25" thickBot="1" x14ac:dyDescent="0.3">
      <c r="A31" s="334">
        <v>8</v>
      </c>
      <c r="B31" s="340" t="s">
        <v>15</v>
      </c>
      <c r="C31" s="157" t="s">
        <v>79</v>
      </c>
      <c r="D31" s="158">
        <f>'consolidado para comite 2025'!D31</f>
        <v>213</v>
      </c>
      <c r="E31" s="158">
        <f>'consolidado para comite 2025'!E31</f>
        <v>179</v>
      </c>
      <c r="F31" s="158">
        <f>'consolidado para comite 2025'!F31</f>
        <v>211</v>
      </c>
      <c r="G31" s="159">
        <f>SUM(D31:F31)</f>
        <v>603</v>
      </c>
      <c r="H31" s="158">
        <f>'consolidado para comite 2025'!G31</f>
        <v>196</v>
      </c>
      <c r="I31" s="158">
        <f>'consolidado para comite 2025'!H31</f>
        <v>208</v>
      </c>
      <c r="J31" s="158">
        <f>'consolidado para comite 2025'!I31</f>
        <v>200</v>
      </c>
      <c r="K31" s="159">
        <f>SUM(H31:J31)</f>
        <v>604</v>
      </c>
      <c r="L31" s="158">
        <f>'consolidado para comite 2025'!J31</f>
        <v>191</v>
      </c>
      <c r="M31" s="158">
        <f>'consolidado para comite 2025'!K31</f>
        <v>223</v>
      </c>
      <c r="N31" s="158">
        <f>'consolidado para comite 2025'!L31</f>
        <v>217</v>
      </c>
      <c r="O31" s="159">
        <f>SUM(L31:N31)</f>
        <v>631</v>
      </c>
      <c r="P31" s="94">
        <f>'consolidado para comite 2025'!M31</f>
        <v>244</v>
      </c>
      <c r="Q31" s="94">
        <f>'consolidado para comite 2025'!N31</f>
        <v>194</v>
      </c>
      <c r="R31" s="94">
        <f>'consolidado para comite 2025'!O31</f>
        <v>171</v>
      </c>
      <c r="S31" s="144">
        <f>SUM(P31:R31)</f>
        <v>609</v>
      </c>
      <c r="T31" s="205">
        <f>G31+K31+O31+S31</f>
        <v>2447</v>
      </c>
    </row>
    <row r="32" spans="1:20" ht="27" thickBot="1" x14ac:dyDescent="0.3">
      <c r="A32" s="335"/>
      <c r="B32" s="341"/>
      <c r="C32" s="160" t="s">
        <v>55</v>
      </c>
      <c r="D32" s="161">
        <f>'consolidado para comite 2025'!D32</f>
        <v>1</v>
      </c>
      <c r="E32" s="161">
        <f>'consolidado para comite 2025'!E32</f>
        <v>0</v>
      </c>
      <c r="F32" s="161">
        <f>'consolidado para comite 2025'!F32</f>
        <v>0</v>
      </c>
      <c r="G32" s="162">
        <f>SUM(D32:F32)</f>
        <v>1</v>
      </c>
      <c r="H32" s="161">
        <f>'consolidado para comite 2025'!G32</f>
        <v>0</v>
      </c>
      <c r="I32" s="161">
        <f>'consolidado para comite 2025'!H32</f>
        <v>0</v>
      </c>
      <c r="J32" s="161">
        <f>'consolidado para comite 2025'!I32</f>
        <v>0</v>
      </c>
      <c r="K32" s="162">
        <f>SUM(H32:J32)</f>
        <v>0</v>
      </c>
      <c r="L32" s="161">
        <f>'consolidado para comite 2025'!J32</f>
        <v>0</v>
      </c>
      <c r="M32" s="161">
        <f>'consolidado para comite 2025'!K32</f>
        <v>0</v>
      </c>
      <c r="N32" s="161">
        <f>'consolidado para comite 2025'!L32</f>
        <v>0</v>
      </c>
      <c r="O32" s="162">
        <f>SUM(L32:N32)</f>
        <v>0</v>
      </c>
      <c r="P32" s="93">
        <f>'consolidado para comite 2025'!M32</f>
        <v>0</v>
      </c>
      <c r="Q32" s="93">
        <f>'consolidado para comite 2025'!N32</f>
        <v>0</v>
      </c>
      <c r="R32" s="93">
        <f>'consolidado para comite 2025'!O32</f>
        <v>0</v>
      </c>
      <c r="S32" s="145">
        <f>SUM(P32:R32)</f>
        <v>0</v>
      </c>
      <c r="T32" s="132">
        <f>G32+K32+O32+S32</f>
        <v>1</v>
      </c>
    </row>
    <row r="33" spans="1:20" ht="13.5" customHeight="1" thickBot="1" x14ac:dyDescent="0.4">
      <c r="A33" s="101"/>
      <c r="B33" s="146"/>
      <c r="C33" s="163"/>
      <c r="D33" s="164">
        <f>'consolidado para comite 2025'!D33</f>
        <v>0</v>
      </c>
      <c r="E33" s="164">
        <f>'consolidado para comite 2025'!E33</f>
        <v>0</v>
      </c>
      <c r="F33" s="164">
        <f>'consolidado para comite 2025'!F33</f>
        <v>0</v>
      </c>
      <c r="G33" s="165"/>
      <c r="H33" s="164">
        <f>'consolidado para comite 2025'!G33</f>
        <v>0</v>
      </c>
      <c r="I33" s="164">
        <f>'consolidado para comite 2025'!H33</f>
        <v>0</v>
      </c>
      <c r="J33" s="164">
        <f>'consolidado para comite 2025'!I33</f>
        <v>0</v>
      </c>
      <c r="K33" s="165"/>
      <c r="L33" s="164">
        <f>'consolidado para comite 2025'!J33</f>
        <v>0</v>
      </c>
      <c r="M33" s="164">
        <f>'consolidado para comite 2025'!K33</f>
        <v>0</v>
      </c>
      <c r="N33" s="164">
        <f>'consolidado para comite 2025'!L33</f>
        <v>0</v>
      </c>
      <c r="O33" s="165"/>
      <c r="P33" s="102">
        <f>'consolidado para comite 2025'!M33</f>
        <v>0</v>
      </c>
      <c r="Q33" s="102">
        <f>'consolidado para comite 2025'!N33</f>
        <v>0</v>
      </c>
      <c r="R33" s="102">
        <f>'consolidado para comite 2025'!O33</f>
        <v>0</v>
      </c>
      <c r="S33" s="143"/>
      <c r="T33" s="111"/>
    </row>
    <row r="34" spans="1:20" ht="33" customHeight="1" thickBot="1" x14ac:dyDescent="0.3">
      <c r="A34" s="334">
        <v>9</v>
      </c>
      <c r="B34" s="343" t="s">
        <v>16</v>
      </c>
      <c r="C34" s="157" t="s">
        <v>80</v>
      </c>
      <c r="D34" s="169">
        <f>'consolidado para comite 2025'!D34</f>
        <v>1</v>
      </c>
      <c r="E34" s="169">
        <f>'consolidado para comite 2025'!E34</f>
        <v>0</v>
      </c>
      <c r="F34" s="169">
        <f>'consolidado para comite 2025'!F34</f>
        <v>0</v>
      </c>
      <c r="G34" s="159">
        <f>SUM(D34:F34)</f>
        <v>1</v>
      </c>
      <c r="H34" s="169">
        <f>'consolidado para comite 2025'!G34</f>
        <v>0</v>
      </c>
      <c r="I34" s="169">
        <f>'consolidado para comite 2025'!H34</f>
        <v>0</v>
      </c>
      <c r="J34" s="169">
        <f>'consolidado para comite 2025'!I34</f>
        <v>0</v>
      </c>
      <c r="K34" s="159">
        <f>SUM(H34:J34)</f>
        <v>0</v>
      </c>
      <c r="L34" s="169">
        <f>'consolidado para comite 2025'!J34</f>
        <v>0</v>
      </c>
      <c r="M34" s="169">
        <f>'consolidado para comite 2025'!K34</f>
        <v>0</v>
      </c>
      <c r="N34" s="169">
        <f>'consolidado para comite 2025'!L34</f>
        <v>0</v>
      </c>
      <c r="O34" s="159">
        <f>SUM(L34:N34)</f>
        <v>0</v>
      </c>
      <c r="P34" s="99">
        <f>'consolidado para comite 2025'!M34</f>
        <v>0</v>
      </c>
      <c r="Q34" s="99">
        <f>'consolidado para comite 2025'!N34</f>
        <v>0</v>
      </c>
      <c r="R34" s="99">
        <f>'consolidado para comite 2025'!O34</f>
        <v>0</v>
      </c>
      <c r="S34" s="144">
        <f>SUM(P34:R34)</f>
        <v>0</v>
      </c>
      <c r="T34" s="205">
        <f>G34+K34+O34+S34</f>
        <v>1</v>
      </c>
    </row>
    <row r="35" spans="1:20" ht="27" thickBot="1" x14ac:dyDescent="0.3">
      <c r="A35" s="335"/>
      <c r="B35" s="344"/>
      <c r="C35" s="160" t="s">
        <v>55</v>
      </c>
      <c r="D35" s="161">
        <f>'consolidado para comite 2025'!D35</f>
        <v>0</v>
      </c>
      <c r="E35" s="161">
        <f>'consolidado para comite 2025'!E35</f>
        <v>0</v>
      </c>
      <c r="F35" s="161">
        <f>'consolidado para comite 2025'!F35</f>
        <v>0</v>
      </c>
      <c r="G35" s="162">
        <f>SUM(D35:F35)</f>
        <v>0</v>
      </c>
      <c r="H35" s="161">
        <f>'consolidado para comite 2025'!G35</f>
        <v>0</v>
      </c>
      <c r="I35" s="161">
        <f>'consolidado para comite 2025'!H35</f>
        <v>0</v>
      </c>
      <c r="J35" s="161">
        <f>'consolidado para comite 2025'!I35</f>
        <v>0</v>
      </c>
      <c r="K35" s="162">
        <f>SUM(H35:J35)</f>
        <v>0</v>
      </c>
      <c r="L35" s="161">
        <f>'consolidado para comite 2025'!J35</f>
        <v>0</v>
      </c>
      <c r="M35" s="161">
        <f>'consolidado para comite 2025'!K35</f>
        <v>0</v>
      </c>
      <c r="N35" s="161">
        <f>'consolidado para comite 2025'!L35</f>
        <v>0</v>
      </c>
      <c r="O35" s="162">
        <f>SUM(L35:N35)</f>
        <v>0</v>
      </c>
      <c r="P35" s="93">
        <f>'consolidado para comite 2025'!M35</f>
        <v>0</v>
      </c>
      <c r="Q35" s="93">
        <f>'consolidado para comite 2025'!N35</f>
        <v>0</v>
      </c>
      <c r="R35" s="93">
        <f>'consolidado para comite 2025'!O35</f>
        <v>0</v>
      </c>
      <c r="S35" s="145">
        <f>SUM(P35:R35)</f>
        <v>0</v>
      </c>
      <c r="T35" s="132">
        <f>G35+K35+O35+S35</f>
        <v>0</v>
      </c>
    </row>
    <row r="36" spans="1:20" ht="13.5" customHeight="1" thickBot="1" x14ac:dyDescent="0.4">
      <c r="A36" s="101"/>
      <c r="B36" s="146"/>
      <c r="C36" s="163"/>
      <c r="D36" s="164">
        <f>'consolidado para comite 2025'!D36</f>
        <v>0</v>
      </c>
      <c r="E36" s="164">
        <f>'consolidado para comite 2025'!E36</f>
        <v>0</v>
      </c>
      <c r="F36" s="164">
        <f>'consolidado para comite 2025'!F36</f>
        <v>0</v>
      </c>
      <c r="G36" s="165"/>
      <c r="H36" s="164">
        <f>'consolidado para comite 2025'!G36</f>
        <v>0</v>
      </c>
      <c r="I36" s="164">
        <f>'consolidado para comite 2025'!H36</f>
        <v>0</v>
      </c>
      <c r="J36" s="164">
        <f>'consolidado para comite 2025'!I36</f>
        <v>0</v>
      </c>
      <c r="K36" s="165"/>
      <c r="L36" s="164">
        <f>'consolidado para comite 2025'!J36</f>
        <v>0</v>
      </c>
      <c r="M36" s="164">
        <f>'consolidado para comite 2025'!K36</f>
        <v>0</v>
      </c>
      <c r="N36" s="164">
        <f>'consolidado para comite 2025'!L36</f>
        <v>0</v>
      </c>
      <c r="O36" s="165"/>
      <c r="P36" s="102">
        <f>'consolidado para comite 2025'!M36</f>
        <v>0</v>
      </c>
      <c r="Q36" s="102">
        <f>'consolidado para comite 2025'!N36</f>
        <v>0</v>
      </c>
      <c r="R36" s="102">
        <f>'consolidado para comite 2025'!O36</f>
        <v>0</v>
      </c>
      <c r="S36" s="143"/>
      <c r="T36" s="111"/>
    </row>
    <row r="37" spans="1:20" ht="32.25" thickBot="1" x14ac:dyDescent="0.3">
      <c r="A37" s="334">
        <v>10</v>
      </c>
      <c r="B37" s="340" t="s">
        <v>17</v>
      </c>
      <c r="C37" s="157" t="s">
        <v>79</v>
      </c>
      <c r="D37" s="170">
        <f>'consolidado para comite 2025'!D37</f>
        <v>660</v>
      </c>
      <c r="E37" s="170">
        <f>'consolidado para comite 2025'!E37</f>
        <v>643</v>
      </c>
      <c r="F37" s="170">
        <f>'consolidado para comite 2025'!F37</f>
        <v>635</v>
      </c>
      <c r="G37" s="159">
        <f>SUM(D37:F37)</f>
        <v>1938</v>
      </c>
      <c r="H37" s="170">
        <f>'consolidado para comite 2025'!G37</f>
        <v>596</v>
      </c>
      <c r="I37" s="170">
        <f>'consolidado para comite 2025'!H37</f>
        <v>580</v>
      </c>
      <c r="J37" s="170">
        <f>'consolidado para comite 2025'!I37</f>
        <v>535</v>
      </c>
      <c r="K37" s="159">
        <f>SUM(H37:J37)</f>
        <v>1711</v>
      </c>
      <c r="L37" s="170">
        <f>'consolidado para comite 2025'!J37</f>
        <v>683</v>
      </c>
      <c r="M37" s="170">
        <f>'consolidado para comite 2025'!K37</f>
        <v>595</v>
      </c>
      <c r="N37" s="170">
        <f>'consolidado para comite 2025'!L37</f>
        <v>673</v>
      </c>
      <c r="O37" s="159">
        <f>SUM(L37:N37)</f>
        <v>1951</v>
      </c>
      <c r="P37" s="96">
        <f>'consolidado para comite 2025'!M37</f>
        <v>704</v>
      </c>
      <c r="Q37" s="96">
        <f>'consolidado para comite 2025'!N37</f>
        <v>672</v>
      </c>
      <c r="R37" s="96">
        <f>'consolidado para comite 2025'!O37</f>
        <v>692</v>
      </c>
      <c r="S37" s="144">
        <f>SUM(P37:R37)</f>
        <v>2068</v>
      </c>
      <c r="T37" s="205">
        <f>G37+K37+O37+S37</f>
        <v>7668</v>
      </c>
    </row>
    <row r="38" spans="1:20" ht="27" thickBot="1" x14ac:dyDescent="0.3">
      <c r="A38" s="335"/>
      <c r="B38" s="341"/>
      <c r="C38" s="160" t="s">
        <v>55</v>
      </c>
      <c r="D38" s="161">
        <f>'consolidado para comite 2025'!D38</f>
        <v>0</v>
      </c>
      <c r="E38" s="161">
        <f>'consolidado para comite 2025'!E38</f>
        <v>0</v>
      </c>
      <c r="F38" s="161">
        <f>'consolidado para comite 2025'!F38</f>
        <v>1</v>
      </c>
      <c r="G38" s="162">
        <f>SUM(D38:F38)</f>
        <v>1</v>
      </c>
      <c r="H38" s="161">
        <f>'consolidado para comite 2025'!G38</f>
        <v>0</v>
      </c>
      <c r="I38" s="161">
        <f>'consolidado para comite 2025'!H38</f>
        <v>1</v>
      </c>
      <c r="J38" s="161">
        <f>'consolidado para comite 2025'!I38</f>
        <v>0</v>
      </c>
      <c r="K38" s="162">
        <f>SUM(H38:J38)</f>
        <v>1</v>
      </c>
      <c r="L38" s="161">
        <f>'consolidado para comite 2025'!J38</f>
        <v>5</v>
      </c>
      <c r="M38" s="161">
        <f>'consolidado para comite 2025'!K38</f>
        <v>4</v>
      </c>
      <c r="N38" s="161">
        <f>'consolidado para comite 2025'!L38</f>
        <v>0</v>
      </c>
      <c r="O38" s="162">
        <f>SUM(L38:N38)</f>
        <v>9</v>
      </c>
      <c r="P38" s="93">
        <f>'consolidado para comite 2025'!M38</f>
        <v>1</v>
      </c>
      <c r="Q38" s="93">
        <f>'consolidado para comite 2025'!N38</f>
        <v>3</v>
      </c>
      <c r="R38" s="93">
        <f>'consolidado para comite 2025'!O38</f>
        <v>0</v>
      </c>
      <c r="S38" s="145">
        <f>SUM(P38:R38)</f>
        <v>4</v>
      </c>
      <c r="T38" s="132">
        <f>G38+K38+O38+S38</f>
        <v>15</v>
      </c>
    </row>
    <row r="39" spans="1:20" ht="12" customHeight="1" thickBot="1" x14ac:dyDescent="0.4">
      <c r="A39" s="101"/>
      <c r="B39" s="146"/>
      <c r="C39" s="163"/>
      <c r="D39" s="164">
        <f>'consolidado para comite 2025'!D39</f>
        <v>0</v>
      </c>
      <c r="E39" s="164">
        <f>'consolidado para comite 2025'!E39</f>
        <v>0</v>
      </c>
      <c r="F39" s="164">
        <f>'consolidado para comite 2025'!F39</f>
        <v>0</v>
      </c>
      <c r="G39" s="165"/>
      <c r="H39" s="164">
        <f>'consolidado para comite 2025'!G39</f>
        <v>0</v>
      </c>
      <c r="I39" s="164">
        <f>'consolidado para comite 2025'!H39</f>
        <v>0</v>
      </c>
      <c r="J39" s="164">
        <f>'consolidado para comite 2025'!I39</f>
        <v>0</v>
      </c>
      <c r="K39" s="165"/>
      <c r="L39" s="164">
        <f>'consolidado para comite 2025'!J39</f>
        <v>0</v>
      </c>
      <c r="M39" s="164">
        <f>'consolidado para comite 2025'!K39</f>
        <v>0</v>
      </c>
      <c r="N39" s="164">
        <f>'consolidado para comite 2025'!L39</f>
        <v>0</v>
      </c>
      <c r="O39" s="165"/>
      <c r="P39" s="102">
        <f>'consolidado para comite 2025'!M39</f>
        <v>0</v>
      </c>
      <c r="Q39" s="102">
        <f>'consolidado para comite 2025'!N39</f>
        <v>0</v>
      </c>
      <c r="R39" s="102">
        <f>'consolidado para comite 2025'!O39</f>
        <v>0</v>
      </c>
      <c r="S39" s="143"/>
      <c r="T39" s="111"/>
    </row>
    <row r="40" spans="1:20" ht="32.25" thickBot="1" x14ac:dyDescent="0.3">
      <c r="A40" s="334">
        <v>11</v>
      </c>
      <c r="B40" s="336" t="s">
        <v>57</v>
      </c>
      <c r="C40" s="157" t="s">
        <v>79</v>
      </c>
      <c r="D40" s="170">
        <f>'consolidado para comite 2025'!D40</f>
        <v>427</v>
      </c>
      <c r="E40" s="170">
        <f>'consolidado para comite 2025'!E40</f>
        <v>262</v>
      </c>
      <c r="F40" s="170">
        <f>'consolidado para comite 2025'!F40</f>
        <v>173</v>
      </c>
      <c r="G40" s="159">
        <f>SUM(D40:F40)</f>
        <v>862</v>
      </c>
      <c r="H40" s="170">
        <f>'consolidado para comite 2025'!G40</f>
        <v>341</v>
      </c>
      <c r="I40" s="170">
        <f>'consolidado para comite 2025'!H40</f>
        <v>591</v>
      </c>
      <c r="J40" s="170">
        <f>'consolidado para comite 2025'!I40</f>
        <v>761</v>
      </c>
      <c r="K40" s="159">
        <f>SUM(H40:J40)</f>
        <v>1693</v>
      </c>
      <c r="L40" s="170">
        <f>'consolidado para comite 2025'!J40</f>
        <v>868</v>
      </c>
      <c r="M40" s="170">
        <f>'consolidado para comite 2025'!K40</f>
        <v>557</v>
      </c>
      <c r="N40" s="170">
        <f>'consolidado para comite 2025'!L40</f>
        <v>658</v>
      </c>
      <c r="O40" s="159">
        <f>SUM(L40:N40)</f>
        <v>2083</v>
      </c>
      <c r="P40" s="96">
        <f>'consolidado para comite 2025'!M40</f>
        <v>528</v>
      </c>
      <c r="Q40" s="96">
        <f>'consolidado para comite 2025'!N40</f>
        <v>194</v>
      </c>
      <c r="R40" s="96">
        <f>'consolidado para comite 2025'!O40</f>
        <v>202</v>
      </c>
      <c r="S40" s="144">
        <f>SUM(P40:R40)</f>
        <v>924</v>
      </c>
      <c r="T40" s="205">
        <f>G40+K40+O40+S40</f>
        <v>5562</v>
      </c>
    </row>
    <row r="41" spans="1:20" ht="34.5" customHeight="1" thickBot="1" x14ac:dyDescent="0.3">
      <c r="A41" s="335"/>
      <c r="B41" s="337"/>
      <c r="C41" s="160" t="s">
        <v>55</v>
      </c>
      <c r="D41" s="161">
        <f>'consolidado para comite 2025'!D41</f>
        <v>0</v>
      </c>
      <c r="E41" s="161">
        <f>'consolidado para comite 2025'!E41</f>
        <v>0</v>
      </c>
      <c r="F41" s="161">
        <f>'consolidado para comite 2025'!F41</f>
        <v>0</v>
      </c>
      <c r="G41" s="162">
        <f>SUM(D41:F41)</f>
        <v>0</v>
      </c>
      <c r="H41" s="161">
        <f>'consolidado para comite 2025'!G41</f>
        <v>0</v>
      </c>
      <c r="I41" s="161">
        <f>'consolidado para comite 2025'!H41</f>
        <v>0</v>
      </c>
      <c r="J41" s="161">
        <f>'consolidado para comite 2025'!I41</f>
        <v>1</v>
      </c>
      <c r="K41" s="162">
        <f>SUM(H41:J41)</f>
        <v>1</v>
      </c>
      <c r="L41" s="161">
        <f>'consolidado para comite 2025'!J41</f>
        <v>0</v>
      </c>
      <c r="M41" s="161">
        <f>'consolidado para comite 2025'!K41</f>
        <v>0</v>
      </c>
      <c r="N41" s="161">
        <f>'consolidado para comite 2025'!L41</f>
        <v>0</v>
      </c>
      <c r="O41" s="162">
        <f>SUM(L41:N41)</f>
        <v>0</v>
      </c>
      <c r="P41" s="93">
        <f>'consolidado para comite 2025'!M41</f>
        <v>0</v>
      </c>
      <c r="Q41" s="93">
        <f>'consolidado para comite 2025'!N41</f>
        <v>0</v>
      </c>
      <c r="R41" s="93">
        <f>'consolidado para comite 2025'!O41</f>
        <v>0</v>
      </c>
      <c r="S41" s="145">
        <f>SUM(P41:R41)</f>
        <v>0</v>
      </c>
      <c r="T41" s="132">
        <f>G41+K41+O41+S41</f>
        <v>1</v>
      </c>
    </row>
    <row r="43" spans="1:20" ht="15.75" thickBot="1" x14ac:dyDescent="0.3"/>
    <row r="44" spans="1:20" ht="53.25" customHeight="1" thickBot="1" x14ac:dyDescent="0.55000000000000004">
      <c r="D44" s="148"/>
      <c r="E44" s="148"/>
      <c r="F44" s="148"/>
      <c r="H44" s="148"/>
      <c r="I44" s="148"/>
      <c r="J44" s="148"/>
      <c r="O44" s="348" t="s">
        <v>83</v>
      </c>
      <c r="P44" s="349"/>
      <c r="Q44" s="349"/>
      <c r="R44" s="349"/>
      <c r="S44" s="350"/>
      <c r="T44" s="127">
        <f>T10+T13+T16+T19+T22+T25+T28+T31+T37+T40</f>
        <v>253950</v>
      </c>
    </row>
    <row r="45" spans="1:20" ht="15.75" thickBot="1" x14ac:dyDescent="0.3"/>
    <row r="46" spans="1:20" ht="56.25" customHeight="1" thickBot="1" x14ac:dyDescent="0.55000000000000004">
      <c r="O46" s="348" t="s">
        <v>84</v>
      </c>
      <c r="P46" s="349"/>
      <c r="Q46" s="349"/>
      <c r="R46" s="349"/>
      <c r="S46" s="350"/>
      <c r="T46" s="127">
        <f>T34</f>
        <v>1</v>
      </c>
    </row>
    <row r="47" spans="1:20" ht="15.75" thickBot="1" x14ac:dyDescent="0.3"/>
    <row r="48" spans="1:20" ht="56.25" customHeight="1" thickBot="1" x14ac:dyDescent="0.55000000000000004">
      <c r="O48" s="348" t="s">
        <v>82</v>
      </c>
      <c r="P48" s="349"/>
      <c r="Q48" s="349"/>
      <c r="R48" s="349"/>
      <c r="S48" s="350"/>
      <c r="T48" s="127">
        <f>T44+T46</f>
        <v>253951</v>
      </c>
    </row>
    <row r="49" spans="15:20" ht="15.75" thickBot="1" x14ac:dyDescent="0.3"/>
    <row r="50" spans="15:20" ht="62.25" customHeight="1" thickBot="1" x14ac:dyDescent="0.55000000000000004">
      <c r="O50" s="345" t="s">
        <v>85</v>
      </c>
      <c r="P50" s="346"/>
      <c r="Q50" s="346"/>
      <c r="R50" s="346"/>
      <c r="S50" s="347"/>
      <c r="T50" s="127">
        <f>T11+T14+T17+T20+T23+T26+T29+T32+T35+T38+T41</f>
        <v>981</v>
      </c>
    </row>
    <row r="51" spans="15:20" ht="15.75" thickBot="1" x14ac:dyDescent="0.3"/>
    <row r="52" spans="15:20" ht="50.25" customHeight="1" thickBot="1" x14ac:dyDescent="0.55000000000000004">
      <c r="O52" s="345" t="s">
        <v>86</v>
      </c>
      <c r="P52" s="346"/>
      <c r="Q52" s="346"/>
      <c r="R52" s="346"/>
      <c r="S52" s="347"/>
      <c r="T52" s="128">
        <f>T50/T48</f>
        <v>3.8629499391614917E-3</v>
      </c>
    </row>
    <row r="54" spans="15:20" ht="125.45" customHeight="1" x14ac:dyDescent="0.25">
      <c r="T54" s="256" t="s">
        <v>129</v>
      </c>
    </row>
  </sheetData>
  <mergeCells count="29">
    <mergeCell ref="O50:S50"/>
    <mergeCell ref="O52:S52"/>
    <mergeCell ref="A40:A41"/>
    <mergeCell ref="B40:B41"/>
    <mergeCell ref="O44:S44"/>
    <mergeCell ref="O46:S46"/>
    <mergeCell ref="O48:S48"/>
    <mergeCell ref="A34:A35"/>
    <mergeCell ref="B34:B35"/>
    <mergeCell ref="A37:A38"/>
    <mergeCell ref="B37:B38"/>
    <mergeCell ref="A28:A29"/>
    <mergeCell ref="B28:B29"/>
    <mergeCell ref="A31:A32"/>
    <mergeCell ref="B31:B32"/>
    <mergeCell ref="A22:A23"/>
    <mergeCell ref="B22:B23"/>
    <mergeCell ref="A25:A26"/>
    <mergeCell ref="B25:B26"/>
    <mergeCell ref="A16:A17"/>
    <mergeCell ref="B16:B17"/>
    <mergeCell ref="A19:A20"/>
    <mergeCell ref="B19:B20"/>
    <mergeCell ref="B7:T7"/>
    <mergeCell ref="A9:B9"/>
    <mergeCell ref="A10:A11"/>
    <mergeCell ref="B10:B11"/>
    <mergeCell ref="A13:A14"/>
    <mergeCell ref="B13:B14"/>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F0B2B3AF834144C9EA90C148A113290" ma:contentTypeVersion="16" ma:contentTypeDescription="Crear nuevo documento." ma:contentTypeScope="" ma:versionID="795a7c2af8f37974577a4935fe5c3b54">
  <xsd:schema xmlns:xsd="http://www.w3.org/2001/XMLSchema" xmlns:xs="http://www.w3.org/2001/XMLSchema" xmlns:p="http://schemas.microsoft.com/office/2006/metadata/properties" xmlns:ns2="fcec586a-b44b-4cf1-9ce1-1e0687f9b828" targetNamespace="http://schemas.microsoft.com/office/2006/metadata/properties" ma:root="true" ma:fieldsID="79781c8eaef6fd294e98bfc047f7220d" ns2:_="">
    <xsd:import namespace="fcec586a-b44b-4cf1-9ce1-1e0687f9b828"/>
    <xsd:element name="properties">
      <xsd:complexType>
        <xsd:sequence>
          <xsd:element name="documentManagement">
            <xsd:complexType>
              <xsd:all>
                <xsd:element ref="ns2:Responsable" minOccurs="0"/>
                <xsd:element ref="ns2:Men_x00fa_"/>
                <xsd:element ref="ns2:Men_x00fa__x0020_1"/>
                <xsd:element ref="ns2:Fecha_x0020_de_x0020_producci_x00f3_n" minOccurs="0"/>
                <xsd:element ref="ns2:Fecha_x0020_de_x0020_modificaci_x00f3_n" minOccurs="0"/>
                <xsd:element ref="ns2:Fecha_x0020_de_x0020_publicaci_x00f3_n"/>
                <xsd:element ref="ns2:Clasificaci_x00f3_n" minOccurs="0"/>
                <xsd:element ref="ns2:A_x00f1_o"/>
                <xsd:element ref="ns2:Categor_x00ed_a" minOccurs="0"/>
                <xsd:element ref="ns2:queda" minOccurs="0"/>
                <xsd:element ref="ns2:_x0067_235" minOccurs="0"/>
                <xsd:element ref="ns2:zyot" minOccurs="0"/>
                <xsd:element ref="ns2:noyq" minOccurs="0"/>
                <xsd:element ref="ns2:q9wn" minOccurs="0"/>
                <xsd:element ref="ns2:Comit_x00e9_s_x0020_del_x0020_Hospital" minOccurs="0"/>
                <xsd:element ref="ns2:sf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c586a-b44b-4cf1-9ce1-1e0687f9b828" elementFormDefault="qualified">
    <xsd:import namespace="http://schemas.microsoft.com/office/2006/documentManagement/types"/>
    <xsd:import namespace="http://schemas.microsoft.com/office/infopath/2007/PartnerControls"/>
    <xsd:element name="Responsable" ma:index="8" nillable="true" ma:displayName="Responsable" ma:description="Área responsable de la información" ma:format="Dropdown" ma:internalName="Responsable">
      <xsd:simpleType>
        <xsd:restriction base="dms:Choice">
          <xsd:enumeration value="Control Interno"/>
          <xsd:enumeration value="Jurídica"/>
          <xsd:enumeration value="Calidad"/>
          <xsd:enumeration value="Financiera"/>
          <xsd:enumeration value="Mercadeo"/>
          <xsd:enumeration value="Logística"/>
          <xsd:enumeration value="Gestión de la información"/>
          <xsd:enumeration value="Servicio Farmacéutico"/>
          <xsd:enumeration value="Mantenimiento"/>
          <xsd:enumeration value="Talento Humano"/>
          <xsd:enumeration value="Planeación"/>
          <xsd:enumeration value="Contraloría"/>
          <xsd:enumeration value="Seguridad y Salud en el Trabajo"/>
          <xsd:enumeration value="Baja Complejidad"/>
        </xsd:restriction>
      </xsd:simpleType>
    </xsd:element>
    <xsd:element name="Men_x00fa_" ma:index="9" ma:displayName="Menú" ma:description="De acuerdo a la normatividad de Transparencia a qué menú corresponde la publicación del documento" ma:format="Dropdown" ma:internalName="Men_x00fa_">
      <xsd:simpleType>
        <xsd:restriction base="dms:Choice">
          <xsd:enumeration value="n/a"/>
          <xsd:enumeration value="1. Información"/>
          <xsd:enumeration value="2. Normatividad"/>
          <xsd:enumeration value="3. Contratación"/>
          <xsd:enumeration value="4. Planeación"/>
          <xsd:enumeration value="5. Trámites"/>
          <xsd:enumeration value="6. Participa"/>
          <xsd:enumeration value="7. Datos Abiertos"/>
          <xsd:enumeration value="8. Grupos de Interés"/>
          <xsd:enumeration value="9. Reporte de información"/>
          <xsd:enumeration value="10. Informe tributario"/>
          <xsd:enumeration value="11. Accesibilidad"/>
          <xsd:enumeration value="12. Información adicional"/>
        </xsd:restriction>
      </xsd:simpleType>
    </xsd:element>
    <xsd:element name="Men_x00fa__x0020_1" ma:index="10" ma:displayName="Submenú" ma:description="¿A qué submenú pertenece el documento?" ma:format="Dropdown" ma:internalName="Men_x00fa__x0020_1">
      <xsd:simpleType>
        <xsd:restriction base="dms:Choice">
          <xsd:enumeration value="n/a"/>
          <xsd:enumeration value="1.1"/>
          <xsd:enumeration value="1.1.1"/>
          <xsd:enumeration value="1.1.2"/>
          <xsd:enumeration value="1.2"/>
          <xsd:enumeration value="1.3"/>
          <xsd:enumeration value="1.4"/>
          <xsd:enumeration value="1.4.1"/>
          <xsd:enumeration value="1.4.2"/>
          <xsd:enumeration value="1.4.3"/>
          <xsd:enumeration value="1.5"/>
          <xsd:enumeration value="1.6"/>
          <xsd:enumeration value="1.7"/>
          <xsd:enumeration value="1.8"/>
          <xsd:enumeration value="1.8.1"/>
          <xsd:enumeration value="1.8.2"/>
          <xsd:enumeration value="1.8.3"/>
          <xsd:enumeration value="1.9"/>
          <xsd:enumeration value="1.10"/>
          <xsd:enumeration value="1.11"/>
          <xsd:enumeration value="1.12"/>
          <xsd:enumeration value="1.13"/>
          <xsd:enumeration value="1.13.1"/>
          <xsd:enumeration value="1.14"/>
          <xsd:enumeration value="2.1"/>
          <xsd:enumeration value="2.1.1"/>
          <xsd:enumeration value="2.1.2"/>
          <xsd:enumeration value="2.1.3"/>
          <xsd:enumeration value="2.1.4"/>
          <xsd:enumeration value="2.1.5.a"/>
          <xsd:enumeration value="2.1.5.b"/>
          <xsd:enumeration value="2.1.5.c"/>
          <xsd:enumeration value="2.1.6"/>
          <xsd:enumeration value="2.2"/>
          <xsd:enumeration value="2.2.1"/>
          <xsd:enumeration value="2.2.2"/>
          <xsd:enumeration value="2.3"/>
          <xsd:enumeration value="2.3.1"/>
          <xsd:enumeration value="2.3.2"/>
          <xsd:enumeration value="2.3.3"/>
          <xsd:enumeration value="3.1"/>
          <xsd:enumeration value="3.1.1"/>
          <xsd:enumeration value="3.2"/>
          <xsd:enumeration value="3.2.1"/>
          <xsd:enumeration value="3.3"/>
          <xsd:enumeration value="3.3.1"/>
          <xsd:enumeration value="3.3.2"/>
          <xsd:enumeration value="3.3.3"/>
          <xsd:enumeration value="3.3.4"/>
          <xsd:enumeration value="3.3.5"/>
          <xsd:enumeration value="3.3.6"/>
          <xsd:enumeration value="3.4"/>
          <xsd:enumeration value="3.4.1"/>
          <xsd:enumeration value="3.5"/>
          <xsd:enumeration value="3.5.1"/>
          <xsd:enumeration value="3.6"/>
          <xsd:enumeration value="4.1"/>
          <xsd:enumeration value="4.2"/>
          <xsd:enumeration value="4.3"/>
          <xsd:enumeration value="4.4"/>
          <xsd:enumeration value="4.5"/>
          <xsd:enumeration value="4.6"/>
          <xsd:enumeration value="4.7"/>
          <xsd:enumeration value="4.7.1"/>
          <xsd:enumeration value="4.7.2"/>
          <xsd:enumeration value="4.7.3"/>
          <xsd:enumeration value="4.7.4"/>
          <xsd:enumeration value="4.7.5"/>
          <xsd:enumeration value="4.8"/>
          <xsd:enumeration value="4.8.1"/>
          <xsd:enumeration value="4.8.2"/>
          <xsd:enumeration value="4.9"/>
          <xsd:enumeration value="4.10"/>
          <xsd:enumeration value="5.1"/>
          <xsd:enumeration value="6.1"/>
          <xsd:enumeration value="6.2"/>
          <xsd:enumeration value="6.2.1.a"/>
          <xsd:enumeration value="6.2.1.b"/>
          <xsd:enumeration value="6.2.1.c"/>
          <xsd:enumeration value="6.2.6.d"/>
          <xsd:enumeration value="6.2.d"/>
          <xsd:enumeration value="7.1"/>
          <xsd:enumeration value="7.1.1"/>
          <xsd:enumeration value="7.1.2"/>
          <xsd:enumeration value="7.1.3"/>
          <xsd:enumeration value="7.1.4"/>
          <xsd:enumeration value="7.1.5"/>
          <xsd:enumeration value="7.1.6"/>
          <xsd:enumeration value="7.3"/>
          <xsd:enumeration value="8.1"/>
          <xsd:enumeration value="8.2"/>
          <xsd:enumeration value="8.3"/>
          <xsd:enumeration value="8.4"/>
          <xsd:enumeration value="8.5"/>
          <xsd:enumeration value="8.5.1"/>
          <xsd:enumeration value="8.5.2"/>
          <xsd:enumeration value="8.5.3"/>
          <xsd:enumeration value="8.6"/>
          <xsd:enumeration value="8.7"/>
          <xsd:enumeration value="8.8"/>
          <xsd:enumeration value="8.9"/>
          <xsd:enumeration value="9.1"/>
          <xsd:enumeration value="9.2"/>
          <xsd:enumeration value="10.1"/>
          <xsd:enumeration value="11.1"/>
        </xsd:restriction>
      </xsd:simpleType>
    </xsd:element>
    <xsd:element name="Fecha_x0020_de_x0020_producci_x00f3_n" ma:index="11" nillable="true" ma:displayName="Fecha de producción" ma:description="Fecha de producción del documento&#10;" ma:format="DateOnly" ma:internalName="Fecha_x0020_de_x0020_producci_x00f3_n">
      <xsd:simpleType>
        <xsd:restriction base="dms:DateTime"/>
      </xsd:simpleType>
    </xsd:element>
    <xsd:element name="Fecha_x0020_de_x0020_modificaci_x00f3_n" ma:index="12" nillable="true" ma:displayName="Fecha de modificación" ma:description="¿El documento fue modificado? En caso de negativa agregar la fecha de producción" ma:format="DateOnly" ma:internalName="Fecha_x0020_de_x0020_modificaci_x00f3_n">
      <xsd:simpleType>
        <xsd:restriction base="dms:DateTime"/>
      </xsd:simpleType>
    </xsd:element>
    <xsd:element name="Fecha_x0020_de_x0020_publicaci_x00f3_n" ma:index="13" ma:displayName="Fecha de publicación" ma:description="Fecha en que el documento debe ser publicado" ma:format="DateOnly" ma:internalName="Fecha_x0020_de_x0020_publicaci_x00f3_n">
      <xsd:simpleType>
        <xsd:restriction base="dms:DateTime"/>
      </xsd:simpleType>
    </xsd:element>
    <xsd:element name="Clasificaci_x00f3_n" ma:index="14" nillable="true" ma:displayName="Clasificación" ma:description="¿El documento tiene una clasificación adicional?" ma:internalName="Clasificaci_x00f3_n">
      <xsd:simpleType>
        <xsd:restriction base="dms:Text">
          <xsd:maxLength value="255"/>
        </xsd:restriction>
      </xsd:simpleType>
    </xsd:element>
    <xsd:element name="A_x00f1_o" ma:index="15" ma:displayName="Año" ma:description="Año de publicación del documento" ma:format="Dropdown" ma:internalName="A_x00f1_o">
      <xsd:simpleType>
        <xsd:restriction base="dms:Choice">
          <xsd:enumeration value="2002"/>
          <xsd:enumeration value="2009"/>
          <xsd:enumeration value="2010"/>
          <xsd:enumeration value="2011"/>
          <xsd:enumeration value="2012"/>
          <xsd:enumeration value="2013"/>
          <xsd:enumeration value="2014"/>
          <xsd:enumeration value="2015"/>
          <xsd:enumeration value="2016"/>
          <xsd:enumeration value="2016-2019"/>
          <xsd:enumeration value="2017"/>
          <xsd:enumeration value="2018"/>
          <xsd:enumeration value="2019"/>
          <xsd:enumeration value="2020"/>
          <xsd:enumeration value="2020-2023"/>
          <xsd:enumeration value="2021"/>
          <xsd:enumeration value="2022"/>
          <xsd:enumeration value="2023"/>
          <xsd:enumeration value="2024"/>
          <xsd:enumeration value="2024-2027"/>
          <xsd:enumeration value="2025"/>
          <xsd:enumeration value="2026"/>
        </xsd:restriction>
      </xsd:simpleType>
    </xsd:element>
    <xsd:element name="Categor_x00ed_a" ma:index="16" nillable="true" ma:displayName="Categoría" ma:internalName="Categor_x00ed_a">
      <xsd:simpleType>
        <xsd:restriction base="dms:Text">
          <xsd:maxLength value="255"/>
        </xsd:restriction>
      </xsd:simpleType>
    </xsd:element>
    <xsd:element name="queda" ma:index="17" nillable="true" ma:displayName="queda" ma:format="Dropdown" ma:internalName="queda">
      <xsd:simpleType>
        <xsd:restriction base="dms:Choice">
          <xsd:enumeration value="SI"/>
          <xsd:enumeration value="NO"/>
        </xsd:restriction>
      </xsd:simpleType>
    </xsd:element>
    <xsd:element name="_x0067_235" ma:index="18" nillable="true" ma:displayName="Enlace a otro submenú" ma:internalName="_x0067_235">
      <xsd:simpleType>
        <xsd:restriction base="dms:Text">
          <xsd:maxLength value="255"/>
        </xsd:restriction>
      </xsd:simpleType>
    </xsd:element>
    <xsd:element name="zyot" ma:index="19" nillable="true" ma:displayName="Retención en gestión" ma:internalName="zyot" ma:percentage="FALSE">
      <xsd:simpleType>
        <xsd:restriction base="dms:Number"/>
      </xsd:simpleType>
    </xsd:element>
    <xsd:element name="noyq" ma:index="20" nillable="true" ma:displayName="Periodicidad" ma:internalName="noyq">
      <xsd:simpleType>
        <xsd:restriction base="dms:Text"/>
      </xsd:simpleType>
    </xsd:element>
    <xsd:element name="q9wn" ma:index="21" nillable="true" ma:displayName="Enlace a otro submenú 2" ma:internalName="q9wn">
      <xsd:simpleType>
        <xsd:restriction base="dms:Text"/>
      </xsd:simpleType>
    </xsd:element>
    <xsd:element name="Comit_x00e9_s_x0020_del_x0020_Hospital" ma:index="22" nillable="true" ma:displayName="Comités del Hospital" ma:format="Dropdown" ma:internalName="Comit_x00e9_s_x0020_del_x0020_Hospital">
      <xsd:simpleType>
        <xsd:restriction base="dms:Choice">
          <xsd:enumeration value="Comité institucional de gestión y desempeño"/>
          <xsd:enumeration value="Comité de bienestar social"/>
          <xsd:enumeration value="Comité de bioética clínica y de la investigación"/>
          <xsd:enumeration value="Comité de código azul"/>
          <xsd:enumeration value="Comité de conciliación"/>
          <xsd:enumeration value="Comité de contratación, inversión y tecnología"/>
          <xsd:enumeration value="Comité de control interno y calidad"/>
          <xsd:enumeration value="Comité de convivencia laboral"/>
          <xsd:enumeration value="Comité de ética hospitalaria"/>
          <xsd:enumeration value="Comité de eventos adversos"/>
          <xsd:enumeration value="Comité de farmacia y terapéutica"/>
          <xsd:enumeration value="Comité de gestión ambiental y sanitaria"/>
          <xsd:enumeration value="Comité de historias clínicas y registros asistenciales"/>
          <xsd:enumeration value="Comité de infecciones intrahospitalaria"/>
          <xsd:enumeration value="Comité de maternidad e infancia segura"/>
          <xsd:enumeration value="Comité de prevención y atención de emergencias y desastres internos y externos"/>
          <xsd:enumeration value="Comité de protección radiológica"/>
          <xsd:enumeration value="Comité de rendición de cuentas social"/>
          <xsd:enumeration value="Comité de seguimiento a riesgos"/>
          <xsd:enumeration value="Comité de seguridad y gestión de riesgos"/>
          <xsd:enumeration value="Comité de seguridad y salud en el trabajo"/>
          <xsd:enumeration value="Comité de seguridad vial"/>
          <xsd:enumeration value="Comité de transfusiones sanguíneas"/>
          <xsd:enumeration value="Comité de tumores"/>
          <xsd:enumeration value="Comité de vigilancia epidemiológica"/>
          <xsd:enumeration value="Comité docencia servicio"/>
          <xsd:enumeration value="Comité PROA"/>
          <xsd:enumeration value="Comité Paritario de Seguridad y Salud en el Trabajo"/>
          <xsd:enumeration value="Comité técnico de sostenibilidad del sistema contable"/>
          <xsd:enumeration value="Grupos de mejoramiento y autoevaluación de acreditación"/>
          <xsd:enumeration value="Submesa de humanización"/>
          <xsd:enumeration value="Submesa de gobierno digital"/>
          <xsd:enumeration value="Submesa de archivo administrativo"/>
          <xsd:enumeration value="Submesa de Ética e Integridad integrada al Comité de Gestión y Desempeño"/>
          <xsd:enumeration value="Submesa violencia sexual"/>
          <xsd:enumeration value="No aplica"/>
        </xsd:restriction>
      </xsd:simpleType>
    </xsd:element>
    <xsd:element name="sfba" ma:index="23" nillable="true" ma:displayName="Texto" ma:internalName="sfba">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_x0020_de_x0020_publicaci_x00f3_n xmlns="fcec586a-b44b-4cf1-9ce1-1e0687f9b828">2026-01-30T05:00:00+00:00</Fecha_x0020_de_x0020_publicaci_x00f3_n>
    <q9wn xmlns="fcec586a-b44b-4cf1-9ce1-1e0687f9b828" xsi:nil="true"/>
    <Men_x00fa__x0020_1 xmlns="fcec586a-b44b-4cf1-9ce1-1e0687f9b828">n/a</Men_x00fa__x0020_1>
    <queda xmlns="fcec586a-b44b-4cf1-9ce1-1e0687f9b828">SI</queda>
    <Men_x00fa_ xmlns="fcec586a-b44b-4cf1-9ce1-1e0687f9b828">4. Planeación</Men_x00fa_>
    <Fecha_x0020_de_x0020_modificaci_x00f3_n xmlns="fcec586a-b44b-4cf1-9ce1-1e0687f9b828">2026-01-30T05:00:00+00:00</Fecha_x0020_de_x0020_modificaci_x00f3_n>
    <Fecha_x0020_de_x0020_producci_x00f3_n xmlns="fcec586a-b44b-4cf1-9ce1-1e0687f9b828">2026-01-30T05:00:00+00:00</Fecha_x0020_de_x0020_producci_x00f3_n>
    <zyot xmlns="fcec586a-b44b-4cf1-9ce1-1e0687f9b828" xsi:nil="true"/>
    <Clasificaci_x00f3_n xmlns="fcec586a-b44b-4cf1-9ce1-1e0687f9b828">n/a</Clasificaci_x00f3_n>
    <noyq xmlns="fcec586a-b44b-4cf1-9ce1-1e0687f9b828" xsi:nil="true"/>
    <Comit_x00e9_s_x0020_del_x0020_Hospital xmlns="fcec586a-b44b-4cf1-9ce1-1e0687f9b828" xsi:nil="true"/>
    <_x0067_235 xmlns="fcec586a-b44b-4cf1-9ce1-1e0687f9b828" xsi:nil="true"/>
    <sfba xmlns="fcec586a-b44b-4cf1-9ce1-1e0687f9b828" xsi:nil="true"/>
    <Responsable xmlns="fcec586a-b44b-4cf1-9ce1-1e0687f9b828">Planeación</Responsable>
    <A_x00f1_o xmlns="fcec586a-b44b-4cf1-9ce1-1e0687f9b828">2025</A_x00f1_o>
    <Categor_x00ed_a xmlns="fcec586a-b44b-4cf1-9ce1-1e0687f9b828">Informes SUIT</Categor_x00ed_a>
  </documentManagement>
</p:properties>
</file>

<file path=customXml/itemProps1.xml><?xml version="1.0" encoding="utf-8"?>
<ds:datastoreItem xmlns:ds="http://schemas.openxmlformats.org/officeDocument/2006/customXml" ds:itemID="{1BDA529D-9815-4757-BA8D-73DF4B7CB516}"/>
</file>

<file path=customXml/itemProps2.xml><?xml version="1.0" encoding="utf-8"?>
<ds:datastoreItem xmlns:ds="http://schemas.openxmlformats.org/officeDocument/2006/customXml" ds:itemID="{15C2704A-BAB9-4FF6-8F06-8FFF8013EA84}"/>
</file>

<file path=customXml/itemProps3.xml><?xml version="1.0" encoding="utf-8"?>
<ds:datastoreItem xmlns:ds="http://schemas.openxmlformats.org/officeDocument/2006/customXml" ds:itemID="{7F427FC5-8393-48D2-AADF-427D749BFA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suit 2018</vt:lpstr>
      <vt:lpstr>consolidado de manifestaciones </vt:lpstr>
      <vt:lpstr>suit 2019</vt:lpstr>
      <vt:lpstr>Vigencia 2020</vt:lpstr>
      <vt:lpstr>Hoja1</vt:lpstr>
      <vt:lpstr>Suit 2025</vt:lpstr>
      <vt:lpstr>consolidado para comite 2025</vt:lpstr>
      <vt:lpstr>Consolidado PQR 2025</vt:lpstr>
      <vt:lpstr>INFORME TRIMs 2025</vt:lpstr>
      <vt:lpstr>Solicitudes denegadas </vt:lpstr>
      <vt:lpstr>informe para Gobierno Digital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Lucia Franco Acevedo</dc:creator>
  <cp:lastModifiedBy>Atencion Al Usuario</cp:lastModifiedBy>
  <cp:lastPrinted>2018-05-29T12:43:48Z</cp:lastPrinted>
  <dcterms:created xsi:type="dcterms:W3CDTF">2018-05-08T20:48:22Z</dcterms:created>
  <dcterms:modified xsi:type="dcterms:W3CDTF">2026-05-11T14:43:46Z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0x0101000F0B2B3AF834144C9EA90C148A113290</vt:lpwstr>
  </property>
</Properties>
</file>